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n\Desktop\"/>
    </mc:Choice>
  </mc:AlternateContent>
  <xr:revisionPtr revIDLastSave="0" documentId="13_ncr:1_{48EB06F9-E563-4E30-95DB-6C1E28A30BAC}" xr6:coauthVersionLast="47" xr6:coauthVersionMax="47" xr10:uidLastSave="{00000000-0000-0000-0000-000000000000}"/>
  <bookViews>
    <workbookView xWindow="28830" yWindow="120" windowWidth="20100" windowHeight="14670" xr2:uid="{00000000-000D-0000-FFFF-FFFF00000000}"/>
  </bookViews>
  <sheets>
    <sheet name="Order Form" sheetId="1" r:id="rId1"/>
    <sheet name="Rate Table" sheetId="2" state="hidden" r:id="rId2"/>
  </sheets>
  <definedNames>
    <definedName name="COMP">'Order Form'!$AA$24</definedName>
    <definedName name="_xlnm.Print_Area" localSheetId="0">'Order Form'!$A$1:$AB$80</definedName>
    <definedName name="rate_table">'Rate Table'!$A$1:$D$39</definedName>
    <definedName name="SECT_A">'Order Form'!$Z$34</definedName>
    <definedName name="SECT_B">'Order Form'!$Z$42</definedName>
    <definedName name="SECT_C">'Order Form'!$Z$47</definedName>
    <definedName name="SECT_D">'Order Form'!$Z$59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2" i="1" l="1"/>
  <c r="Z28" i="1" l="1"/>
  <c r="L29" i="1"/>
  <c r="AC56" i="1" l="1"/>
  <c r="Z56" i="1" l="1"/>
  <c r="AC55" i="1" l="1"/>
  <c r="AC30" i="1" l="1"/>
  <c r="Z55" i="1"/>
  <c r="AC41" i="1" l="1"/>
  <c r="AC38" i="1"/>
  <c r="AC28" i="1" l="1"/>
  <c r="AC32" i="1"/>
  <c r="AC34" i="1" l="1"/>
  <c r="AC58" i="1" s="1"/>
  <c r="AC37" i="1"/>
  <c r="AC39" i="1"/>
  <c r="AC51" i="1"/>
  <c r="AC50" i="1" l="1"/>
  <c r="AC54" i="1"/>
  <c r="AC53" i="1"/>
  <c r="AC52" i="1"/>
  <c r="Z51" i="1" l="1"/>
  <c r="AA24" i="1" l="1"/>
  <c r="Y62" i="1" l="1"/>
  <c r="L33" i="1" l="1"/>
  <c r="L31" i="1"/>
  <c r="M29" i="1"/>
  <c r="Z39" i="1"/>
  <c r="M33" i="1" l="1"/>
  <c r="M31" i="1"/>
  <c r="N29" i="1"/>
  <c r="Z50" i="1"/>
  <c r="Z52" i="1"/>
  <c r="Z53" i="1"/>
  <c r="Z54" i="1"/>
  <c r="Z38" i="1"/>
  <c r="Z37" i="1"/>
  <c r="Z40" i="1"/>
  <c r="Z41" i="1"/>
  <c r="N33" i="1" l="1"/>
  <c r="N31" i="1"/>
  <c r="O29" i="1"/>
  <c r="Z42" i="1"/>
  <c r="Y64" i="1" s="1"/>
  <c r="O33" i="1" l="1"/>
  <c r="O31" i="1"/>
  <c r="P29" i="1"/>
  <c r="Z30" i="1"/>
  <c r="AC46" i="1"/>
  <c r="P33" i="1" l="1"/>
  <c r="P31" i="1"/>
  <c r="Q29" i="1"/>
  <c r="Z45" i="1"/>
  <c r="Z34" i="1"/>
  <c r="Z46" i="1"/>
  <c r="AC45" i="1"/>
  <c r="AC57" i="1" s="1"/>
  <c r="Y63" i="1" l="1"/>
  <c r="Q33" i="1"/>
  <c r="Q31" i="1"/>
  <c r="R29" i="1"/>
  <c r="Z47" i="1"/>
  <c r="Y65" i="1" s="1"/>
  <c r="Z58" i="1" l="1"/>
  <c r="Z57" i="1"/>
  <c r="R33" i="1"/>
  <c r="R31" i="1"/>
  <c r="S29" i="1"/>
  <c r="AC60" i="1" l="1"/>
  <c r="A11" i="1" s="1"/>
  <c r="Z59" i="1"/>
  <c r="Y66" i="1" s="1"/>
  <c r="Y67" i="1" s="1"/>
  <c r="S33" i="1"/>
  <c r="S31" i="1"/>
  <c r="T29" i="1"/>
  <c r="T33" i="1" l="1"/>
  <c r="U31" i="1"/>
  <c r="T31" i="1"/>
  <c r="U29" i="1"/>
  <c r="U33" i="1" l="1"/>
  <c r="V31" i="1"/>
  <c r="V29" i="1"/>
  <c r="V33" i="1" l="1"/>
</calcChain>
</file>

<file path=xl/sharedStrings.xml><?xml version="1.0" encoding="utf-8"?>
<sst xmlns="http://schemas.openxmlformats.org/spreadsheetml/2006/main" count="97" uniqueCount="87">
  <si>
    <t>Date</t>
  </si>
  <si>
    <t>Dealer Name</t>
  </si>
  <si>
    <t>Contact</t>
  </si>
  <si>
    <t>Address</t>
  </si>
  <si>
    <t>BARBECUE &amp; COMPONENT INFORMATION</t>
  </si>
  <si>
    <t>Retail</t>
  </si>
  <si>
    <t>Description</t>
  </si>
  <si>
    <t>Type</t>
  </si>
  <si>
    <t>Cost per Unit</t>
  </si>
  <si>
    <t>Component #</t>
  </si>
  <si>
    <t>Qty.</t>
  </si>
  <si>
    <t>Tile Top Extension (Drip lip) 1" thick 2" tall</t>
  </si>
  <si>
    <t>Send Drawing or Call for Quote</t>
  </si>
  <si>
    <t>Height"</t>
  </si>
  <si>
    <t>Depth"</t>
  </si>
  <si>
    <t xml:space="preserve">Thickness </t>
  </si>
  <si>
    <t xml:space="preserve">Job Name </t>
  </si>
  <si>
    <t>Length FT</t>
  </si>
  <si>
    <t xml:space="preserve">Backsplash - 6” High 2" Deep </t>
  </si>
  <si>
    <t>(D SECTION) OTHER OPTIONS &amp; CUT OUTS</t>
  </si>
  <si>
    <t>(B SECTION) EDGE OPTIONS &amp; ADDITIONS</t>
  </si>
  <si>
    <t>(E SECTION) Counter Top Information</t>
  </si>
  <si>
    <t>(F SECTION) Siding information</t>
  </si>
  <si>
    <t>Raised Dining Ledge (Raised 6" Above Counter Top, Cantilevers 4" over counter)  16”D x 6” H</t>
  </si>
  <si>
    <t>Width"</t>
  </si>
  <si>
    <t xml:space="preserve">Model Number </t>
  </si>
  <si>
    <t xml:space="preserve">Retail Price </t>
  </si>
  <si>
    <t xml:space="preserve">Rounded or Curved Island, Dining Ledge and Extended Dining Ledge </t>
  </si>
  <si>
    <t>PO #</t>
  </si>
  <si>
    <t>Notes:</t>
  </si>
  <si>
    <t>Standard</t>
  </si>
  <si>
    <t>L-Shaped</t>
  </si>
  <si>
    <t>Angled</t>
  </si>
  <si>
    <t>Length</t>
  </si>
  <si>
    <t>City, State ZIP</t>
  </si>
  <si>
    <t>Cell</t>
  </si>
  <si>
    <t>Fax</t>
  </si>
  <si>
    <t xml:space="preserve">Phone </t>
  </si>
  <si>
    <t>Component Type</t>
  </si>
  <si>
    <t>Component Manfacturer</t>
  </si>
  <si>
    <t>Components Sub Total</t>
  </si>
  <si>
    <t>Section A Total</t>
  </si>
  <si>
    <t>Section B Total</t>
  </si>
  <si>
    <t>Section C Total</t>
  </si>
  <si>
    <t>Section D Total</t>
  </si>
  <si>
    <t xml:space="preserve">Note: Sink Cut Outs will be framed, due to the varying sink shapes, white board top to be cut out on site using manufacturers template. </t>
  </si>
  <si>
    <t>Island Footprint</t>
  </si>
  <si>
    <t>Other Notes</t>
  </si>
  <si>
    <t>Section A</t>
  </si>
  <si>
    <t>Section B</t>
  </si>
  <si>
    <t>Section C</t>
  </si>
  <si>
    <t>Section D</t>
  </si>
  <si>
    <t>Components</t>
  </si>
  <si>
    <t>Grand Total</t>
  </si>
  <si>
    <t>Custom Island Total</t>
  </si>
  <si>
    <r>
      <t>Stock Length &amp; Cost</t>
    </r>
    <r>
      <rPr>
        <b/>
        <i/>
        <sz val="12"/>
        <color indexed="8"/>
        <rFont val="Calibri"/>
        <family val="2"/>
      </rPr>
      <t xml:space="preserve"> </t>
    </r>
    <r>
      <rPr>
        <b/>
        <i/>
        <sz val="12"/>
        <color rgb="FFFF0000"/>
        <rFont val="Calibri"/>
        <family val="2"/>
      </rPr>
      <t>(ROUND UP TO NEAREST FOOT FOR PRICING ONLY)</t>
    </r>
  </si>
  <si>
    <r>
      <t xml:space="preserve">Cost/Foot   </t>
    </r>
    <r>
      <rPr>
        <b/>
        <sz val="12"/>
        <color rgb="FFFF0000"/>
        <rFont val="Calibri"/>
        <family val="2"/>
      </rPr>
      <t>(ROUND UP TO NEAREST FOOT)</t>
    </r>
  </si>
  <si>
    <r>
      <t xml:space="preserve">Cost/Inch </t>
    </r>
    <r>
      <rPr>
        <b/>
        <sz val="12"/>
        <color rgb="FFFF0000"/>
        <rFont val="Calibri"/>
        <family val="2"/>
      </rPr>
      <t>(ROUND UP TO NEAREST INCH)</t>
    </r>
  </si>
  <si>
    <t>Add'l  Inches</t>
  </si>
  <si>
    <t xml:space="preserve">Flush Dining Ledge (Flush with Counter Top) - 16” D </t>
  </si>
  <si>
    <t>Additional Cut-Outs (Except Power Burner &amp; Ceramic Cooker)</t>
  </si>
  <si>
    <t>Cut-Out Shelf for Power Burner</t>
  </si>
  <si>
    <t>Cut-Out for Pre-Existing Beam/Post (cost is per post)</t>
  </si>
  <si>
    <t>Door Interior Finished w/Black Plastic Cabinet Space - 16 1/2” D</t>
  </si>
  <si>
    <t xml:space="preserve">Adjustable Support Bar w/ Brackets </t>
  </si>
  <si>
    <r>
      <t xml:space="preserve">A valid Purchase Order and an Exact Drawing of your Island must be submitted with this Order Form. A CAD Drawing of your Island will be created and sent back to you for approval. The CAD Drawing incurs a </t>
    </r>
    <r>
      <rPr>
        <b/>
        <i/>
        <sz val="14"/>
        <color rgb="FFFF0000"/>
        <rFont val="Calibri"/>
        <family val="2"/>
        <scheme val="minor"/>
      </rPr>
      <t>$75</t>
    </r>
    <r>
      <rPr>
        <i/>
        <sz val="12"/>
        <color rgb="FFFF0000"/>
        <rFont val="Calibri"/>
        <family val="2"/>
        <scheme val="minor"/>
      </rPr>
      <t xml:space="preserve"> fee if this order is not completed within 30 Days. This </t>
    </r>
    <r>
      <rPr>
        <b/>
        <i/>
        <sz val="12"/>
        <color rgb="FFFF0000"/>
        <rFont val="Calibri"/>
        <family val="2"/>
        <scheme val="minor"/>
      </rPr>
      <t xml:space="preserve">$75 </t>
    </r>
    <r>
      <rPr>
        <i/>
        <sz val="12"/>
        <color rgb="FFFF0000"/>
        <rFont val="Calibri"/>
        <family val="2"/>
        <scheme val="minor"/>
      </rPr>
      <t xml:space="preserve">fee includes three (3) revisions to the drawing - any additional revisions will be billed at </t>
    </r>
    <r>
      <rPr>
        <b/>
        <i/>
        <sz val="14"/>
        <color rgb="FFFF0000"/>
        <rFont val="Calibri"/>
        <family val="2"/>
        <scheme val="minor"/>
      </rPr>
      <t>$75</t>
    </r>
    <r>
      <rPr>
        <i/>
        <sz val="12"/>
        <color rgb="FFFF0000"/>
        <rFont val="Calibri"/>
        <family val="2"/>
        <scheme val="minor"/>
      </rPr>
      <t xml:space="preserve"> each.</t>
    </r>
  </si>
  <si>
    <t>(A SECTION) ISLAND FOOTPRINT &amp; COST</t>
  </si>
  <si>
    <t>Choose Option</t>
  </si>
  <si>
    <t>Cut-Out Shelf for Ceramic Cooker/Power Burner</t>
  </si>
  <si>
    <t>Thickness</t>
  </si>
  <si>
    <t>Laminated Drop</t>
  </si>
  <si>
    <t>ADA/ Comm. Requirements</t>
  </si>
  <si>
    <t>Attaching a Firepit (the Firepit is ordered separately  with the Firepit Order Form)</t>
  </si>
  <si>
    <t>(C SECTION) HEIGHT AND DEPTH OPTIONS</t>
  </si>
  <si>
    <t>Please make notes below with any specific instruction. Otherwise, all islands will be built to Graysen standard sizing for height and depth.
Prices &amp; Terms Subject To Change With Out Notice.  (V9.15)</t>
  </si>
  <si>
    <t xml:space="preserve">Discount 35% on the total of Sections A,B,C </t>
  </si>
  <si>
    <t xml:space="preserve">Extra 5% Charge on the total of Sections A,B,C </t>
  </si>
  <si>
    <r>
      <rPr>
        <b/>
        <sz val="12"/>
        <color indexed="8"/>
        <rFont val="Calibri"/>
        <family val="2"/>
      </rPr>
      <t xml:space="preserve">Extra 35% to Firepit Retail </t>
    </r>
    <r>
      <rPr>
        <sz val="12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*</t>
    </r>
    <r>
      <rPr>
        <i/>
        <sz val="11"/>
        <color indexed="8"/>
        <rFont val="Calibri"/>
        <family val="2"/>
      </rPr>
      <t>Enter Retail in Qty</t>
    </r>
    <r>
      <rPr>
        <sz val="11"/>
        <color indexed="8"/>
        <rFont val="Calibri"/>
        <family val="2"/>
      </rPr>
      <t>*</t>
    </r>
    <r>
      <rPr>
        <sz val="12"/>
        <color indexed="8"/>
        <rFont val="Calibri"/>
        <family val="2"/>
      </rPr>
      <t xml:space="preserve"> &gt;</t>
    </r>
  </si>
  <si>
    <r>
      <rPr>
        <b/>
        <sz val="16"/>
        <color indexed="8"/>
        <rFont val="Calibri"/>
        <family val="2"/>
      </rPr>
      <t xml:space="preserve">  Standard</t>
    </r>
    <r>
      <rPr>
        <sz val="14"/>
        <color indexed="8"/>
        <rFont val="Calibri"/>
        <family val="2"/>
      </rPr>
      <t xml:space="preserve"> - Includes 2 Cut-Outs</t>
    </r>
  </si>
  <si>
    <r>
      <rPr>
        <b/>
        <sz val="14"/>
        <color indexed="8"/>
        <rFont val="Calibri"/>
        <family val="2"/>
      </rPr>
      <t xml:space="preserve">  L-shaped/U-shaped</t>
    </r>
    <r>
      <rPr>
        <sz val="14"/>
        <color indexed="8"/>
        <rFont val="Calibri"/>
        <family val="2"/>
      </rPr>
      <t xml:space="preserve"> (</t>
    </r>
    <r>
      <rPr>
        <b/>
        <sz val="14"/>
        <color indexed="8"/>
        <rFont val="Calibri"/>
        <family val="2"/>
      </rPr>
      <t>90 Degrees</t>
    </r>
    <r>
      <rPr>
        <sz val="14"/>
        <color indexed="8"/>
        <rFont val="Calibri"/>
        <family val="2"/>
      </rPr>
      <t xml:space="preserve">)
 -Includes 4 Cut-Outs </t>
    </r>
    <r>
      <rPr>
        <i/>
        <sz val="13"/>
        <color indexed="8"/>
        <rFont val="Calibri"/>
        <family val="2"/>
      </rPr>
      <t xml:space="preserve"> (Priced by Inside Dimensions)</t>
    </r>
  </si>
  <si>
    <r>
      <rPr>
        <b/>
        <sz val="14"/>
        <color indexed="8"/>
        <rFont val="Calibri"/>
        <family val="2"/>
      </rPr>
      <t xml:space="preserve">  Angled (Any Non-90 Degree)</t>
    </r>
    <r>
      <rPr>
        <sz val="14"/>
        <color indexed="8"/>
        <rFont val="Calibri"/>
        <family val="2"/>
      </rPr>
      <t xml:space="preserve">
 -Includes 6 Cut-Outs</t>
    </r>
    <r>
      <rPr>
        <sz val="13"/>
        <color indexed="8"/>
        <rFont val="Calibri"/>
        <family val="2"/>
      </rPr>
      <t xml:space="preserve"> </t>
    </r>
    <r>
      <rPr>
        <i/>
        <sz val="13"/>
        <color indexed="8"/>
        <rFont val="Calibri"/>
        <family val="2"/>
      </rPr>
      <t>(Priced by Inside Dimensions)</t>
    </r>
  </si>
  <si>
    <r>
      <t>Aluminum Frame Only/ No Jetboard on Island</t>
    </r>
    <r>
      <rPr>
        <b/>
        <i/>
        <sz val="12"/>
        <color indexed="8"/>
        <rFont val="Calibri"/>
        <family val="2"/>
      </rPr>
      <t xml:space="preserve">  (Standard = Sides + Front + Back with Jetbaord)</t>
    </r>
  </si>
  <si>
    <t xml:space="preserve">Top Covered with Jet Backer Board (typically for Tile or Pour in Place Concrete = Yes / typically for Granite  = No) </t>
  </si>
  <si>
    <t xml:space="preserve">Additional Height (Standard is 36”) Additional Height Cost = Total Island Length (ft) x Addition Height (in) x $10.58 
</t>
  </si>
  <si>
    <t xml:space="preserve">Additional Depth (Standard is 30”) Additional Depth Cost = Total Island Length (ft) x Addition Depth (in) x $10.58
</t>
  </si>
  <si>
    <t>No</t>
  </si>
  <si>
    <t>Outdoor Kitchen Order Form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</si>
</sst>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[$']"/>
    <numFmt numFmtId="166" formatCode="#\'"/>
    <numFmt numFmtId="167" formatCode="[&lt;=9999999]###\-####;\(###\)\ ###\-####"/>
  </numFmts>
  <fonts count="4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48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indexed="9"/>
      <name val="Calibri"/>
      <family val="2"/>
    </font>
    <font>
      <b/>
      <i/>
      <sz val="12"/>
      <color indexed="8"/>
      <name val="Calibri"/>
      <family val="2"/>
    </font>
    <font>
      <b/>
      <i/>
      <sz val="12"/>
      <color rgb="FFFF0000"/>
      <name val="Calibri"/>
      <family val="2"/>
    </font>
    <font>
      <b/>
      <sz val="12"/>
      <color rgb="FFFF0000"/>
      <name val="Calibri"/>
      <family val="2"/>
    </font>
    <font>
      <i/>
      <sz val="12"/>
      <color indexed="8"/>
      <name val="Calibri"/>
      <family val="2"/>
    </font>
    <font>
      <sz val="12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2"/>
      <color theme="0" tint="-0.14999847407452621"/>
      <name val="Calibri"/>
      <family val="2"/>
    </font>
    <font>
      <sz val="18"/>
      <color rgb="FFFF0000"/>
      <name val="Calibri"/>
      <family val="2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2"/>
      <name val="Calibri"/>
      <family val="2"/>
    </font>
    <font>
      <b/>
      <sz val="16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i/>
      <sz val="12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3"/>
      <color indexed="8"/>
      <name val="Calibri"/>
      <family val="2"/>
    </font>
    <font>
      <i/>
      <sz val="13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5" applyNumberFormat="0" applyAlignment="0" applyProtection="0"/>
    <xf numFmtId="44" fontId="1" fillId="0" borderId="0" applyFon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6" fontId="1" fillId="0" borderId="1" xfId="0" applyNumberFormat="1" applyFont="1" applyBorder="1" applyAlignment="1">
      <alignment horizontal="center" vertical="center"/>
    </xf>
    <xf numFmtId="6" fontId="1" fillId="0" borderId="2" xfId="0" applyNumberFormat="1" applyFont="1" applyBorder="1" applyAlignment="1">
      <alignment horizontal="center" vertical="center"/>
    </xf>
    <xf numFmtId="44" fontId="10" fillId="0" borderId="0" xfId="3" applyFont="1" applyFill="1" applyBorder="1" applyAlignment="1" applyProtection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64" fontId="22" fillId="0" borderId="0" xfId="2" applyNumberFormat="1" applyFont="1" applyFill="1" applyBorder="1" applyAlignment="1" applyProtection="1">
      <alignment horizontal="center" vertical="center"/>
    </xf>
    <xf numFmtId="164" fontId="27" fillId="0" borderId="0" xfId="4" applyNumberFormat="1" applyFont="1" applyFill="1" applyBorder="1" applyAlignment="1" applyProtection="1">
      <alignment horizontal="right"/>
    </xf>
    <xf numFmtId="0" fontId="26" fillId="0" borderId="0" xfId="0" applyFont="1" applyAlignment="1">
      <alignment vertical="center"/>
    </xf>
    <xf numFmtId="0" fontId="15" fillId="0" borderId="0" xfId="6" applyFont="1" applyFill="1" applyBorder="1" applyAlignment="1" applyProtection="1">
      <alignment vertical="center"/>
    </xf>
    <xf numFmtId="0" fontId="13" fillId="0" borderId="1" xfId="0" applyFont="1" applyBorder="1"/>
    <xf numFmtId="0" fontId="12" fillId="0" borderId="0" xfId="0" applyFont="1"/>
    <xf numFmtId="0" fontId="25" fillId="0" borderId="0" xfId="0" applyFont="1"/>
    <xf numFmtId="0" fontId="9" fillId="0" borderId="0" xfId="0" applyFont="1"/>
    <xf numFmtId="0" fontId="8" fillId="0" borderId="0" xfId="0" applyFont="1"/>
    <xf numFmtId="0" fontId="9" fillId="0" borderId="11" xfId="0" applyFont="1" applyBorder="1"/>
    <xf numFmtId="0" fontId="9" fillId="0" borderId="12" xfId="0" applyFont="1" applyBorder="1"/>
    <xf numFmtId="0" fontId="8" fillId="0" borderId="12" xfId="0" applyFont="1" applyBorder="1"/>
    <xf numFmtId="0" fontId="9" fillId="0" borderId="14" xfId="0" applyFont="1" applyBorder="1"/>
    <xf numFmtId="0" fontId="15" fillId="0" borderId="16" xfId="0" applyFont="1" applyBorder="1" applyAlignment="1">
      <alignment vertical="center"/>
    </xf>
    <xf numFmtId="44" fontId="10" fillId="0" borderId="15" xfId="3" applyFont="1" applyFill="1" applyBorder="1" applyAlignment="1" applyProtection="1">
      <alignment horizontal="center" vertical="center"/>
    </xf>
    <xf numFmtId="0" fontId="22" fillId="0" borderId="14" xfId="0" applyFont="1" applyBorder="1" applyAlignment="1">
      <alignment horizontal="left" vertical="center"/>
    </xf>
    <xf numFmtId="164" fontId="22" fillId="0" borderId="15" xfId="2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164" fontId="15" fillId="0" borderId="0" xfId="0" applyNumberFormat="1" applyFont="1" applyAlignment="1">
      <alignment horizontal="right"/>
    </xf>
    <xf numFmtId="44" fontId="15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14" xfId="0" applyFont="1" applyBorder="1"/>
    <xf numFmtId="0" fontId="12" fillId="0" borderId="15" xfId="0" applyFont="1" applyBorder="1"/>
    <xf numFmtId="0" fontId="1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36" fillId="0" borderId="0" xfId="0" applyFont="1" applyAlignment="1">
      <alignment vertical="center"/>
    </xf>
    <xf numFmtId="0" fontId="36" fillId="0" borderId="0" xfId="0" applyFont="1"/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Protection="1">
      <protection locked="0"/>
    </xf>
    <xf numFmtId="9" fontId="0" fillId="0" borderId="0" xfId="9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8" applyNumberFormat="1" applyFont="1"/>
    <xf numFmtId="12" fontId="10" fillId="0" borderId="1" xfId="0" applyNumberFormat="1" applyFont="1" applyBorder="1" applyAlignment="1" applyProtection="1">
      <alignment horizontal="center" vertical="center"/>
      <protection locked="0"/>
    </xf>
    <xf numFmtId="0" fontId="10" fillId="5" borderId="1" xfId="2" applyFont="1" applyFill="1" applyBorder="1" applyAlignment="1" applyProtection="1">
      <alignment horizontal="center" vertical="center"/>
      <protection locked="0"/>
    </xf>
    <xf numFmtId="164" fontId="15" fillId="0" borderId="1" xfId="0" applyNumberFormat="1" applyFont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5" fillId="0" borderId="1" xfId="5" applyFont="1" applyFill="1" applyBorder="1" applyAlignment="1" applyProtection="1">
      <alignment horizontal="center" vertical="center"/>
    </xf>
    <xf numFmtId="0" fontId="15" fillId="0" borderId="17" xfId="5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5" fillId="0" borderId="16" xfId="5" applyFont="1" applyFill="1" applyBorder="1" applyAlignment="1" applyProtection="1">
      <alignment horizontal="center" vertical="center"/>
    </xf>
    <xf numFmtId="0" fontId="34" fillId="0" borderId="22" xfId="0" applyFont="1" applyBorder="1" applyAlignment="1">
      <alignment horizontal="center" vertical="top"/>
    </xf>
    <xf numFmtId="0" fontId="34" fillId="0" borderId="32" xfId="0" applyFont="1" applyBorder="1" applyAlignment="1">
      <alignment horizontal="center" vertical="top"/>
    </xf>
    <xf numFmtId="0" fontId="34" fillId="0" borderId="14" xfId="0" applyFont="1" applyBorder="1" applyAlignment="1">
      <alignment horizontal="center" vertical="top"/>
    </xf>
    <xf numFmtId="0" fontId="34" fillId="0" borderId="30" xfId="0" applyFont="1" applyBorder="1" applyAlignment="1">
      <alignment horizontal="center" vertical="top"/>
    </xf>
    <xf numFmtId="0" fontId="34" fillId="0" borderId="24" xfId="0" applyFont="1" applyBorder="1" applyAlignment="1">
      <alignment horizontal="center" vertical="top"/>
    </xf>
    <xf numFmtId="0" fontId="34" fillId="0" borderId="31" xfId="0" applyFont="1" applyBorder="1" applyAlignment="1">
      <alignment horizontal="center" vertical="top"/>
    </xf>
    <xf numFmtId="0" fontId="29" fillId="0" borderId="27" xfId="0" applyFont="1" applyBorder="1" applyAlignment="1" applyProtection="1">
      <alignment horizontal="center" vertical="center" wrapText="1"/>
      <protection locked="0"/>
    </xf>
    <xf numFmtId="0" fontId="29" fillId="0" borderId="21" xfId="0" applyFont="1" applyBorder="1" applyAlignment="1" applyProtection="1">
      <alignment horizontal="center" vertical="center" wrapText="1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15" xfId="0" applyFont="1" applyBorder="1" applyAlignment="1" applyProtection="1">
      <alignment horizontal="center" vertical="center" wrapText="1"/>
      <protection locked="0"/>
    </xf>
    <xf numFmtId="0" fontId="29" fillId="0" borderId="29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9" fillId="0" borderId="26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4" fontId="10" fillId="0" borderId="2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0" borderId="1" xfId="2" applyNumberFormat="1" applyFont="1" applyFill="1" applyBorder="1" applyAlignment="1" applyProtection="1">
      <alignment horizontal="center" vertical="center"/>
    </xf>
    <xf numFmtId="164" fontId="10" fillId="0" borderId="17" xfId="2" applyNumberFormat="1" applyFont="1" applyFill="1" applyBorder="1" applyAlignment="1" applyProtection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8" fontId="10" fillId="0" borderId="1" xfId="3" applyNumberFormat="1" applyFont="1" applyFill="1" applyBorder="1" applyAlignment="1" applyProtection="1">
      <alignment horizontal="center" vertical="center"/>
    </xf>
    <xf numFmtId="0" fontId="33" fillId="6" borderId="41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7" borderId="42" xfId="0" applyFont="1" applyFill="1" applyBorder="1" applyAlignment="1">
      <alignment horizontal="left" vertical="center"/>
    </xf>
    <xf numFmtId="0" fontId="15" fillId="7" borderId="43" xfId="0" applyFont="1" applyFill="1" applyBorder="1" applyAlignment="1">
      <alignment horizontal="left" vertical="center"/>
    </xf>
    <xf numFmtId="0" fontId="10" fillId="5" borderId="37" xfId="2" applyFont="1" applyFill="1" applyBorder="1" applyAlignment="1" applyProtection="1">
      <alignment horizontal="center" vertical="center"/>
      <protection locked="0"/>
    </xf>
    <xf numFmtId="0" fontId="33" fillId="6" borderId="40" xfId="0" applyFont="1" applyFill="1" applyBorder="1" applyAlignment="1">
      <alignment horizontal="left" vertical="center"/>
    </xf>
    <xf numFmtId="0" fontId="33" fillId="6" borderId="41" xfId="0" applyFont="1" applyFill="1" applyBorder="1" applyAlignment="1">
      <alignment horizontal="left" vertical="center"/>
    </xf>
    <xf numFmtId="0" fontId="18" fillId="4" borderId="18" xfId="4" applyFont="1" applyFill="1" applyBorder="1" applyAlignment="1" applyProtection="1">
      <alignment horizontal="center"/>
    </xf>
    <xf numFmtId="0" fontId="18" fillId="4" borderId="4" xfId="4" applyFont="1" applyFill="1" applyBorder="1" applyAlignment="1" applyProtection="1">
      <alignment horizontal="center"/>
    </xf>
    <xf numFmtId="0" fontId="18" fillId="4" borderId="19" xfId="4" applyFont="1" applyFill="1" applyBorder="1" applyAlignment="1" applyProtection="1">
      <alignment horizontal="center"/>
    </xf>
    <xf numFmtId="0" fontId="10" fillId="0" borderId="16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3" fillId="5" borderId="1" xfId="2" applyFont="1" applyFill="1" applyBorder="1" applyAlignment="1" applyProtection="1">
      <alignment horizontal="center" vertical="center"/>
      <protection locked="0"/>
    </xf>
    <xf numFmtId="165" fontId="33" fillId="6" borderId="2" xfId="1" applyNumberFormat="1" applyFont="1" applyFill="1" applyBorder="1" applyAlignment="1" applyProtection="1">
      <alignment horizontal="center" vertical="center"/>
      <protection locked="0"/>
    </xf>
    <xf numFmtId="165" fontId="33" fillId="6" borderId="4" xfId="1" applyNumberFormat="1" applyFont="1" applyFill="1" applyBorder="1" applyAlignment="1" applyProtection="1">
      <alignment horizontal="center" vertical="center"/>
      <protection locked="0"/>
    </xf>
    <xf numFmtId="165" fontId="33" fillId="6" borderId="3" xfId="1" applyNumberFormat="1" applyFont="1" applyFill="1" applyBorder="1" applyAlignment="1" applyProtection="1">
      <alignment horizontal="center" vertical="center"/>
      <protection locked="0"/>
    </xf>
    <xf numFmtId="0" fontId="18" fillId="4" borderId="16" xfId="4" applyFont="1" applyFill="1" applyBorder="1" applyAlignment="1" applyProtection="1">
      <alignment horizontal="center"/>
    </xf>
    <xf numFmtId="0" fontId="18" fillId="4" borderId="1" xfId="4" applyFont="1" applyFill="1" applyBorder="1" applyAlignment="1" applyProtection="1">
      <alignment horizontal="center"/>
    </xf>
    <xf numFmtId="0" fontId="18" fillId="4" borderId="17" xfId="4" applyFont="1" applyFill="1" applyBorder="1" applyAlignment="1" applyProtection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19" fillId="0" borderId="2" xfId="7" applyNumberFormat="1" applyFont="1" applyFill="1" applyBorder="1" applyAlignment="1" applyProtection="1">
      <alignment horizontal="center" vertical="center"/>
    </xf>
    <xf numFmtId="164" fontId="19" fillId="0" borderId="4" xfId="7" applyNumberFormat="1" applyFont="1" applyFill="1" applyBorder="1" applyAlignment="1" applyProtection="1">
      <alignment horizontal="center" vertical="center"/>
    </xf>
    <xf numFmtId="164" fontId="19" fillId="0" borderId="19" xfId="7" applyNumberFormat="1" applyFont="1" applyFill="1" applyBorder="1" applyAlignment="1" applyProtection="1">
      <alignment horizontal="center" vertical="center"/>
    </xf>
    <xf numFmtId="167" fontId="12" fillId="0" borderId="1" xfId="0" applyNumberFormat="1" applyFont="1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8" fillId="0" borderId="18" xfId="7" applyNumberFormat="1" applyFont="1" applyFill="1" applyBorder="1" applyAlignment="1" applyProtection="1">
      <alignment horizontal="right" vertical="center"/>
    </xf>
    <xf numFmtId="0" fontId="28" fillId="0" borderId="4" xfId="7" applyNumberFormat="1" applyFont="1" applyFill="1" applyBorder="1" applyAlignment="1" applyProtection="1">
      <alignment horizontal="right" vertical="center"/>
    </xf>
    <xf numFmtId="0" fontId="28" fillId="0" borderId="19" xfId="7" applyNumberFormat="1" applyFont="1" applyFill="1" applyBorder="1" applyAlignment="1" applyProtection="1">
      <alignment horizontal="right" vertical="center"/>
    </xf>
    <xf numFmtId="0" fontId="15" fillId="0" borderId="1" xfId="7" applyFont="1" applyFill="1" applyBorder="1" applyAlignment="1" applyProtection="1">
      <alignment horizontal="center"/>
    </xf>
    <xf numFmtId="0" fontId="15" fillId="0" borderId="2" xfId="7" applyFont="1" applyFill="1" applyBorder="1" applyAlignment="1" applyProtection="1">
      <alignment horizontal="center"/>
    </xf>
    <xf numFmtId="0" fontId="15" fillId="0" borderId="3" xfId="7" applyFont="1" applyFill="1" applyBorder="1" applyAlignment="1" applyProtection="1">
      <alignment horizontal="center"/>
    </xf>
    <xf numFmtId="0" fontId="15" fillId="0" borderId="1" xfId="0" applyFont="1" applyBorder="1" applyAlignment="1">
      <alignment horizontal="center"/>
    </xf>
    <xf numFmtId="0" fontId="15" fillId="0" borderId="16" xfId="7" applyFont="1" applyFill="1" applyBorder="1" applyAlignment="1" applyProtection="1">
      <alignment horizontal="center" vertical="center"/>
    </xf>
    <xf numFmtId="0" fontId="15" fillId="0" borderId="1" xfId="7" applyFont="1" applyFill="1" applyBorder="1" applyAlignment="1" applyProtection="1">
      <alignment horizontal="center" vertical="center"/>
    </xf>
    <xf numFmtId="0" fontId="15" fillId="0" borderId="1" xfId="7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44" fontId="19" fillId="0" borderId="1" xfId="3" applyFont="1" applyFill="1" applyBorder="1" applyAlignment="1" applyProtection="1">
      <alignment horizontal="center" vertical="center"/>
    </xf>
    <xf numFmtId="44" fontId="19" fillId="0" borderId="17" xfId="3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/>
    </xf>
    <xf numFmtId="44" fontId="12" fillId="0" borderId="1" xfId="3" applyFont="1" applyFill="1" applyBorder="1" applyAlignment="1" applyProtection="1">
      <alignment horizontal="center" vertical="center"/>
      <protection locked="0"/>
    </xf>
    <xf numFmtId="44" fontId="12" fillId="0" borderId="17" xfId="3" applyFont="1" applyFill="1" applyBorder="1" applyAlignment="1" applyProtection="1">
      <alignment horizontal="center" vertical="center"/>
      <protection locked="0"/>
    </xf>
    <xf numFmtId="12" fontId="10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5" applyFont="1" applyFill="1" applyBorder="1" applyAlignment="1" applyProtection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0" borderId="2" xfId="5" applyFont="1" applyFill="1" applyBorder="1" applyAlignment="1" applyProtection="1">
      <alignment horizontal="center" vertical="center" wrapText="1"/>
    </xf>
    <xf numFmtId="0" fontId="15" fillId="0" borderId="4" xfId="5" applyFont="1" applyFill="1" applyBorder="1" applyAlignment="1" applyProtection="1">
      <alignment horizontal="center" vertical="center"/>
    </xf>
    <xf numFmtId="0" fontId="15" fillId="0" borderId="3" xfId="5" applyFont="1" applyFill="1" applyBorder="1" applyAlignment="1" applyProtection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40" fillId="0" borderId="22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33" xfId="0" applyFont="1" applyBorder="1" applyAlignment="1">
      <alignment horizontal="left" vertical="center" wrapText="1"/>
    </xf>
    <xf numFmtId="0" fontId="40" fillId="0" borderId="45" xfId="0" applyFont="1" applyBorder="1" applyAlignment="1">
      <alignment horizontal="left" vertical="center" wrapText="1"/>
    </xf>
    <xf numFmtId="0" fontId="40" fillId="0" borderId="34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164" fontId="19" fillId="0" borderId="10" xfId="7" applyNumberFormat="1" applyFont="1" applyFill="1" applyBorder="1" applyAlignment="1" applyProtection="1">
      <alignment horizontal="center" vertical="center"/>
    </xf>
    <xf numFmtId="164" fontId="19" fillId="0" borderId="20" xfId="7" applyNumberFormat="1" applyFont="1" applyFill="1" applyBorder="1" applyAlignment="1" applyProtection="1">
      <alignment horizontal="center" vertical="center"/>
    </xf>
    <xf numFmtId="164" fontId="10" fillId="0" borderId="1" xfId="3" applyNumberFormat="1" applyFont="1" applyFill="1" applyBorder="1" applyAlignment="1" applyProtection="1">
      <alignment horizontal="center" vertical="center"/>
    </xf>
    <xf numFmtId="164" fontId="10" fillId="0" borderId="17" xfId="3" applyNumberFormat="1" applyFont="1" applyFill="1" applyBorder="1" applyAlignment="1" applyProtection="1">
      <alignment horizontal="center" vertical="center"/>
    </xf>
    <xf numFmtId="164" fontId="22" fillId="0" borderId="10" xfId="2" applyNumberFormat="1" applyFont="1" applyFill="1" applyBorder="1" applyAlignment="1" applyProtection="1">
      <alignment horizontal="center" vertical="center"/>
    </xf>
    <xf numFmtId="164" fontId="22" fillId="0" borderId="20" xfId="2" applyNumberFormat="1" applyFont="1" applyFill="1" applyBorder="1" applyAlignment="1" applyProtection="1">
      <alignment horizontal="center" vertical="center"/>
    </xf>
    <xf numFmtId="16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15" fillId="0" borderId="1" xfId="6" applyFont="1" applyFill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/>
      <protection locked="0"/>
    </xf>
    <xf numFmtId="0" fontId="15" fillId="0" borderId="16" xfId="6" applyFont="1" applyFill="1" applyBorder="1" applyAlignment="1" applyProtection="1">
      <alignment horizontal="center" vertical="center"/>
    </xf>
    <xf numFmtId="0" fontId="15" fillId="0" borderId="22" xfId="6" applyFont="1" applyFill="1" applyBorder="1" applyAlignment="1" applyProtection="1">
      <alignment horizontal="center" vertical="center" wrapText="1"/>
    </xf>
    <xf numFmtId="0" fontId="15" fillId="0" borderId="32" xfId="6" applyFont="1" applyFill="1" applyBorder="1" applyAlignment="1" applyProtection="1">
      <alignment horizontal="center" vertical="center" wrapText="1"/>
    </xf>
    <xf numFmtId="0" fontId="15" fillId="0" borderId="33" xfId="6" applyFont="1" applyFill="1" applyBorder="1" applyAlignment="1" applyProtection="1">
      <alignment horizontal="center" vertical="center" wrapText="1"/>
    </xf>
    <xf numFmtId="0" fontId="15" fillId="0" borderId="34" xfId="6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5" fillId="0" borderId="27" xfId="6" applyFont="1" applyFill="1" applyBorder="1" applyAlignment="1" applyProtection="1">
      <alignment horizontal="center" vertical="center" wrapText="1"/>
    </xf>
    <xf numFmtId="0" fontId="35" fillId="0" borderId="32" xfId="6" applyFont="1" applyFill="1" applyBorder="1" applyAlignment="1" applyProtection="1">
      <alignment horizontal="center" vertical="center" wrapText="1"/>
    </xf>
    <xf numFmtId="0" fontId="35" fillId="0" borderId="35" xfId="6" applyFont="1" applyFill="1" applyBorder="1" applyAlignment="1" applyProtection="1">
      <alignment horizontal="center" vertical="center" wrapText="1"/>
    </xf>
    <xf numFmtId="0" fontId="35" fillId="0" borderId="34" xfId="6" applyFont="1" applyFill="1" applyBorder="1" applyAlignment="1" applyProtection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0" fontId="19" fillId="0" borderId="1" xfId="4" applyFont="1" applyFill="1" applyBorder="1" applyAlignment="1" applyProtection="1">
      <alignment horizontal="center"/>
    </xf>
    <xf numFmtId="0" fontId="24" fillId="4" borderId="1" xfId="0" applyFont="1" applyFill="1" applyBorder="1" applyAlignment="1">
      <alignment horizontal="center" vertical="center"/>
    </xf>
    <xf numFmtId="0" fontId="39" fillId="6" borderId="41" xfId="1" applyFont="1" applyFill="1" applyBorder="1" applyAlignment="1" applyProtection="1">
      <alignment horizontal="center" vertical="center"/>
      <protection locked="0"/>
    </xf>
    <xf numFmtId="0" fontId="39" fillId="6" borderId="44" xfId="1" applyFont="1" applyFill="1" applyBorder="1" applyAlignment="1" applyProtection="1">
      <alignment horizontal="center" vertical="center"/>
      <protection locked="0"/>
    </xf>
    <xf numFmtId="0" fontId="24" fillId="4" borderId="16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164" fontId="15" fillId="7" borderId="43" xfId="0" applyNumberFormat="1" applyFont="1" applyFill="1" applyBorder="1" applyAlignment="1">
      <alignment horizontal="center" vertical="center"/>
    </xf>
    <xf numFmtId="0" fontId="39" fillId="7" borderId="43" xfId="2" applyFont="1" applyFill="1" applyBorder="1" applyAlignment="1" applyProtection="1">
      <alignment horizontal="center" vertical="center" wrapText="1"/>
      <protection locked="0"/>
    </xf>
    <xf numFmtId="164" fontId="10" fillId="0" borderId="32" xfId="2" applyNumberFormat="1" applyFont="1" applyFill="1" applyBorder="1" applyAlignment="1" applyProtection="1">
      <alignment horizontal="center" vertical="center"/>
    </xf>
    <xf numFmtId="164" fontId="10" fillId="0" borderId="37" xfId="2" applyNumberFormat="1" applyFont="1" applyFill="1" applyBorder="1" applyAlignment="1" applyProtection="1">
      <alignment horizontal="center" vertical="center"/>
    </xf>
    <xf numFmtId="164" fontId="10" fillId="0" borderId="38" xfId="2" applyNumberFormat="1" applyFont="1" applyFill="1" applyBorder="1" applyAlignment="1" applyProtection="1">
      <alignment horizontal="center" vertical="center"/>
    </xf>
    <xf numFmtId="164" fontId="37" fillId="0" borderId="37" xfId="0" applyNumberFormat="1" applyFont="1" applyBorder="1" applyAlignment="1">
      <alignment horizontal="right" vertical="center"/>
    </xf>
    <xf numFmtId="164" fontId="10" fillId="5" borderId="37" xfId="2" applyNumberFormat="1" applyFont="1" applyFill="1" applyBorder="1" applyAlignment="1" applyProtection="1">
      <alignment horizontal="center" vertical="center"/>
      <protection locked="0"/>
    </xf>
  </cellXfs>
  <cellStyles count="10">
    <cellStyle name="40% - Accent2" xfId="1" builtinId="35"/>
    <cellStyle name="Calculation" xfId="2" builtinId="22"/>
    <cellStyle name="Comma" xfId="8" builtinId="3"/>
    <cellStyle name="Currency" xfId="3" builtinId="4"/>
    <cellStyle name="Heading 1" xfId="4" builtinId="16"/>
    <cellStyle name="Heading 2" xfId="5" builtinId="17"/>
    <cellStyle name="Heading 3" xfId="6" builtinId="18"/>
    <cellStyle name="Normal" xfId="0" builtinId="0"/>
    <cellStyle name="Percent" xfId="9" builtinId="5"/>
    <cellStyle name="Total" xfId="7" builtinId="25"/>
  </cellStyles>
  <dxfs count="0"/>
  <tableStyles count="0" defaultTableStyle="TableStyleMedium2" defaultPivotStyle="PivotStyleLight16"/>
  <colors>
    <mruColors>
      <color rgb="FF88B6D2"/>
      <color rgb="FFA1C5DB"/>
      <color rgb="FFAFD5FF"/>
      <color rgb="FF99CCFF"/>
      <color rgb="FF3399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jpe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33619</xdr:colOff>
      <xdr:row>0</xdr:row>
      <xdr:rowOff>11205</xdr:rowOff>
    </xdr:from>
    <xdr:to>
      <xdr:col>6</xdr:col>
      <xdr:colOff>235324</xdr:colOff>
      <xdr:row>4</xdr:row>
      <xdr:rowOff>100081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19" y="11205"/>
          <a:ext cx="2812676" cy="750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245609</xdr:colOff>
      <xdr:row>29</xdr:row>
      <xdr:rowOff>63952</xdr:rowOff>
    </xdr:from>
    <xdr:to>
      <xdr:col>10</xdr:col>
      <xdr:colOff>375149</xdr:colOff>
      <xdr:row>30</xdr:row>
      <xdr:rowOff>160100</xdr:rowOff>
    </xdr:to>
    <xdr:pic>
      <xdr:nvPicPr>
        <xdr:cNvPr id="1026" name="Picture 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85815" y="6899540"/>
          <a:ext cx="958775" cy="56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135927</xdr:colOff>
      <xdr:row>27</xdr:row>
      <xdr:rowOff>61369</xdr:rowOff>
    </xdr:from>
    <xdr:to>
      <xdr:col>10</xdr:col>
      <xdr:colOff>99732</xdr:colOff>
      <xdr:row>28</xdr:row>
      <xdr:rowOff>221840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76133" y="6179781"/>
          <a:ext cx="793040" cy="631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282929</xdr:colOff>
      <xdr:row>31</xdr:row>
      <xdr:rowOff>29029</xdr:rowOff>
    </xdr:from>
    <xdr:to>
      <xdr:col>10</xdr:col>
      <xdr:colOff>321030</xdr:colOff>
      <xdr:row>32</xdr:row>
      <xdr:rowOff>217102</xdr:rowOff>
    </xdr:to>
    <xdr:pic>
      <xdr:nvPicPr>
        <xdr:cNvPr id="1028" name="Picture 6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23135" y="7581794"/>
          <a:ext cx="867336" cy="65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81"/>
  <sheetViews>
    <sheetView showGridLines="0" tabSelected="1" showWhiteSpace="0" zoomScale="50" zoomScaleNormal="50" zoomScalePageLayoutView="75" workbookViewId="0">
      <selection activeCell="A6" sqref="A6:B6"/>
    </sheetView>
  </sheetViews>
  <sheetFormatPr defaultColWidth="11" defaultRowHeight="12.75" x14ac:dyDescent="0.2"/>
  <cols>
    <col min="1" max="1" width="6.140625" style="17" customWidth="1"/>
    <col min="2" max="2" width="8.140625" style="17" customWidth="1"/>
    <col min="3" max="11" width="6.140625" style="17" customWidth="1"/>
    <col min="12" max="19" width="8.28515625" style="17" customWidth="1"/>
    <col min="20" max="20" width="8.28515625" style="35" customWidth="1"/>
    <col min="21" max="21" width="8.28515625" style="17" customWidth="1"/>
    <col min="22" max="22" width="8.7109375" style="17" bestFit="1" customWidth="1"/>
    <col min="23" max="23" width="5.140625" style="17" customWidth="1"/>
    <col min="24" max="24" width="6.42578125" style="17" customWidth="1"/>
    <col min="25" max="25" width="6.140625" style="17" customWidth="1"/>
    <col min="26" max="26" width="6.7109375" style="17" customWidth="1"/>
    <col min="27" max="27" width="6.28515625" style="17" customWidth="1"/>
    <col min="28" max="28" width="7" style="17" customWidth="1"/>
    <col min="29" max="29" width="8" style="37" hidden="1" customWidth="1"/>
    <col min="30" max="30" width="6.140625" style="37" customWidth="1"/>
    <col min="31" max="33" width="11" style="37" customWidth="1"/>
    <col min="34" max="16384" width="11" style="17"/>
  </cols>
  <sheetData>
    <row r="1" spans="1:36" ht="15" customHeight="1" x14ac:dyDescent="0.2">
      <c r="A1" s="19"/>
      <c r="B1" s="20"/>
      <c r="C1" s="20"/>
      <c r="D1" s="20"/>
      <c r="E1" s="21"/>
      <c r="F1" s="21"/>
      <c r="G1" s="21"/>
      <c r="H1" s="138" t="s">
        <v>86</v>
      </c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9"/>
    </row>
    <row r="2" spans="1:36" ht="12.75" customHeight="1" x14ac:dyDescent="0.2">
      <c r="A2" s="22"/>
      <c r="D2" s="18"/>
      <c r="E2" s="18"/>
      <c r="F2" s="18"/>
      <c r="G2" s="18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1"/>
    </row>
    <row r="3" spans="1:36" ht="12.75" customHeight="1" x14ac:dyDescent="0.2">
      <c r="A3" s="22"/>
      <c r="D3" s="18"/>
      <c r="E3" s="18"/>
      <c r="F3" s="18"/>
      <c r="G3" s="18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1"/>
    </row>
    <row r="4" spans="1:36" ht="12.75" customHeight="1" x14ac:dyDescent="0.2">
      <c r="A4" s="22"/>
      <c r="D4" s="18"/>
      <c r="E4" s="18"/>
      <c r="F4" s="18"/>
      <c r="G4" s="18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1"/>
    </row>
    <row r="5" spans="1:36" ht="12.75" customHeight="1" x14ac:dyDescent="0.2">
      <c r="A5" s="22"/>
      <c r="D5" s="18"/>
      <c r="E5" s="18"/>
      <c r="F5" s="18"/>
      <c r="G5" s="18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1"/>
    </row>
    <row r="6" spans="1:36" ht="24" customHeight="1" x14ac:dyDescent="0.25">
      <c r="A6" s="123" t="s">
        <v>1</v>
      </c>
      <c r="B6" s="124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19" t="s">
        <v>37</v>
      </c>
      <c r="O6" s="119"/>
      <c r="P6" s="112"/>
      <c r="Q6" s="112"/>
      <c r="R6" s="112"/>
      <c r="S6" s="114" t="s">
        <v>65</v>
      </c>
      <c r="T6" s="114"/>
      <c r="U6" s="114"/>
      <c r="V6" s="114"/>
      <c r="W6" s="114"/>
      <c r="X6" s="114"/>
      <c r="Y6" s="114"/>
      <c r="Z6" s="114"/>
      <c r="AA6" s="114"/>
      <c r="AB6" s="115"/>
    </row>
    <row r="7" spans="1:36" ht="24" customHeight="1" x14ac:dyDescent="0.25">
      <c r="A7" s="123" t="s">
        <v>2</v>
      </c>
      <c r="B7" s="124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2" t="s">
        <v>35</v>
      </c>
      <c r="O7" s="122"/>
      <c r="P7" s="112"/>
      <c r="Q7" s="112"/>
      <c r="R7" s="112"/>
      <c r="S7" s="114"/>
      <c r="T7" s="114"/>
      <c r="U7" s="114"/>
      <c r="V7" s="114"/>
      <c r="W7" s="114"/>
      <c r="X7" s="114"/>
      <c r="Y7" s="114"/>
      <c r="Z7" s="114"/>
      <c r="AA7" s="114"/>
      <c r="AB7" s="115"/>
    </row>
    <row r="8" spans="1:36" ht="24" customHeight="1" x14ac:dyDescent="0.25">
      <c r="A8" s="123" t="s">
        <v>16</v>
      </c>
      <c r="B8" s="124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2" t="s">
        <v>36</v>
      </c>
      <c r="O8" s="122"/>
      <c r="P8" s="112"/>
      <c r="Q8" s="112"/>
      <c r="R8" s="112"/>
      <c r="S8" s="114"/>
      <c r="T8" s="114"/>
      <c r="U8" s="114"/>
      <c r="V8" s="114"/>
      <c r="W8" s="114"/>
      <c r="X8" s="114"/>
      <c r="Y8" s="114"/>
      <c r="Z8" s="114"/>
      <c r="AA8" s="114"/>
      <c r="AB8" s="115"/>
    </row>
    <row r="9" spans="1:36" ht="24" customHeight="1" x14ac:dyDescent="0.25">
      <c r="A9" s="123" t="s">
        <v>3</v>
      </c>
      <c r="B9" s="124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0" t="s">
        <v>28</v>
      </c>
      <c r="O9" s="121"/>
      <c r="P9" s="59"/>
      <c r="Q9" s="59"/>
      <c r="R9" s="59"/>
      <c r="S9" s="114"/>
      <c r="T9" s="114"/>
      <c r="U9" s="114"/>
      <c r="V9" s="114"/>
      <c r="W9" s="114"/>
      <c r="X9" s="114"/>
      <c r="Y9" s="114"/>
      <c r="Z9" s="114"/>
      <c r="AA9" s="114"/>
      <c r="AB9" s="115"/>
    </row>
    <row r="10" spans="1:36" ht="24" customHeight="1" x14ac:dyDescent="0.25">
      <c r="A10" s="123" t="s">
        <v>34</v>
      </c>
      <c r="B10" s="12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19" t="s">
        <v>0</v>
      </c>
      <c r="O10" s="119"/>
      <c r="P10" s="113"/>
      <c r="Q10" s="59"/>
      <c r="R10" s="59"/>
      <c r="S10" s="114"/>
      <c r="T10" s="114"/>
      <c r="U10" s="114"/>
      <c r="V10" s="114"/>
      <c r="W10" s="114"/>
      <c r="X10" s="114"/>
      <c r="Y10" s="114"/>
      <c r="Z10" s="114"/>
      <c r="AA10" s="114"/>
      <c r="AB10" s="115"/>
    </row>
    <row r="11" spans="1:36" ht="12.75" customHeight="1" x14ac:dyDescent="0.2">
      <c r="A11" s="116">
        <f>ROUNDUP(SUM(AC60),0)</f>
        <v>10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8"/>
    </row>
    <row r="12" spans="1:36" ht="15.75" x14ac:dyDescent="0.25">
      <c r="A12" s="103" t="s">
        <v>4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5"/>
    </row>
    <row r="13" spans="1:36" ht="15" customHeight="1" x14ac:dyDescent="0.25">
      <c r="A13" s="23" t="s">
        <v>9</v>
      </c>
      <c r="B13" s="14"/>
      <c r="C13" s="57" t="s">
        <v>38</v>
      </c>
      <c r="D13" s="57"/>
      <c r="E13" s="57"/>
      <c r="F13" s="57"/>
      <c r="G13" s="57"/>
      <c r="H13" s="57"/>
      <c r="I13" s="57"/>
      <c r="J13" s="57"/>
      <c r="K13" s="57" t="s">
        <v>39</v>
      </c>
      <c r="L13" s="57"/>
      <c r="M13" s="57"/>
      <c r="N13" s="57"/>
      <c r="O13" s="57"/>
      <c r="P13" s="57"/>
      <c r="Q13" s="51" t="s">
        <v>25</v>
      </c>
      <c r="R13" s="51"/>
      <c r="S13" s="51"/>
      <c r="T13" s="51"/>
      <c r="U13" s="53" t="s">
        <v>13</v>
      </c>
      <c r="V13" s="53"/>
      <c r="W13" s="53" t="s">
        <v>24</v>
      </c>
      <c r="X13" s="53"/>
      <c r="Y13" s="53" t="s">
        <v>14</v>
      </c>
      <c r="Z13" s="53"/>
      <c r="AA13" s="51" t="s">
        <v>26</v>
      </c>
      <c r="AB13" s="52"/>
      <c r="AJ13" s="40"/>
    </row>
    <row r="14" spans="1:36" ht="19.5" customHeight="1" x14ac:dyDescent="0.2">
      <c r="A14" s="87">
        <v>1</v>
      </c>
      <c r="B14" s="53"/>
      <c r="C14" s="58"/>
      <c r="D14" s="58"/>
      <c r="E14" s="58"/>
      <c r="F14" s="58"/>
      <c r="G14" s="58"/>
      <c r="H14" s="58"/>
      <c r="I14" s="58"/>
      <c r="J14" s="58"/>
      <c r="K14" s="54"/>
      <c r="L14" s="55"/>
      <c r="M14" s="55"/>
      <c r="N14" s="55"/>
      <c r="O14" s="55"/>
      <c r="P14" s="56"/>
      <c r="Q14" s="58"/>
      <c r="R14" s="58"/>
      <c r="S14" s="58"/>
      <c r="T14" s="58"/>
      <c r="U14" s="45"/>
      <c r="V14" s="45"/>
      <c r="W14" s="45"/>
      <c r="X14" s="45"/>
      <c r="Y14" s="45"/>
      <c r="Z14" s="45"/>
      <c r="AA14" s="132"/>
      <c r="AB14" s="133"/>
    </row>
    <row r="15" spans="1:36" ht="19.5" customHeight="1" x14ac:dyDescent="0.2">
      <c r="A15" s="87">
        <v>2</v>
      </c>
      <c r="B15" s="53"/>
      <c r="C15" s="58"/>
      <c r="D15" s="58"/>
      <c r="E15" s="58"/>
      <c r="F15" s="58"/>
      <c r="G15" s="58"/>
      <c r="H15" s="58"/>
      <c r="I15" s="58"/>
      <c r="J15" s="58"/>
      <c r="K15" s="54"/>
      <c r="L15" s="55"/>
      <c r="M15" s="55"/>
      <c r="N15" s="55"/>
      <c r="O15" s="55"/>
      <c r="P15" s="56"/>
      <c r="Q15" s="58"/>
      <c r="R15" s="58"/>
      <c r="S15" s="58"/>
      <c r="T15" s="58"/>
      <c r="U15" s="45"/>
      <c r="V15" s="45"/>
      <c r="W15" s="45"/>
      <c r="X15" s="45"/>
      <c r="Y15" s="45"/>
      <c r="Z15" s="45"/>
      <c r="AA15" s="132"/>
      <c r="AB15" s="133"/>
    </row>
    <row r="16" spans="1:36" ht="19.5" customHeight="1" x14ac:dyDescent="0.2">
      <c r="A16" s="87">
        <v>3</v>
      </c>
      <c r="B16" s="53"/>
      <c r="C16" s="58"/>
      <c r="D16" s="58"/>
      <c r="E16" s="58"/>
      <c r="F16" s="58"/>
      <c r="G16" s="58"/>
      <c r="H16" s="58"/>
      <c r="I16" s="58"/>
      <c r="J16" s="58"/>
      <c r="K16" s="54"/>
      <c r="L16" s="55"/>
      <c r="M16" s="55"/>
      <c r="N16" s="55"/>
      <c r="O16" s="55"/>
      <c r="P16" s="56"/>
      <c r="Q16" s="58"/>
      <c r="R16" s="58"/>
      <c r="S16" s="58"/>
      <c r="T16" s="58"/>
      <c r="U16" s="45"/>
      <c r="V16" s="45"/>
      <c r="W16" s="45"/>
      <c r="X16" s="45"/>
      <c r="Y16" s="45"/>
      <c r="Z16" s="45"/>
      <c r="AA16" s="132"/>
      <c r="AB16" s="133"/>
    </row>
    <row r="17" spans="1:29" ht="19.5" customHeight="1" x14ac:dyDescent="0.2">
      <c r="A17" s="87">
        <v>4</v>
      </c>
      <c r="B17" s="53"/>
      <c r="C17" s="58"/>
      <c r="D17" s="58"/>
      <c r="E17" s="58"/>
      <c r="F17" s="58"/>
      <c r="G17" s="58"/>
      <c r="H17" s="58"/>
      <c r="I17" s="58"/>
      <c r="J17" s="58"/>
      <c r="K17" s="54"/>
      <c r="L17" s="55"/>
      <c r="M17" s="55"/>
      <c r="N17" s="55"/>
      <c r="O17" s="55"/>
      <c r="P17" s="56"/>
      <c r="Q17" s="58"/>
      <c r="R17" s="58"/>
      <c r="S17" s="58"/>
      <c r="T17" s="58"/>
      <c r="U17" s="45"/>
      <c r="V17" s="45"/>
      <c r="W17" s="45"/>
      <c r="X17" s="45"/>
      <c r="Y17" s="45"/>
      <c r="Z17" s="45"/>
      <c r="AA17" s="132"/>
      <c r="AB17" s="133"/>
    </row>
    <row r="18" spans="1:29" ht="19.5" customHeight="1" x14ac:dyDescent="0.2">
      <c r="A18" s="87">
        <v>5</v>
      </c>
      <c r="B18" s="53"/>
      <c r="C18" s="58"/>
      <c r="D18" s="58"/>
      <c r="E18" s="58"/>
      <c r="F18" s="58"/>
      <c r="G18" s="58"/>
      <c r="H18" s="58"/>
      <c r="I18" s="58"/>
      <c r="J18" s="58"/>
      <c r="K18" s="54"/>
      <c r="L18" s="55"/>
      <c r="M18" s="55"/>
      <c r="N18" s="55"/>
      <c r="O18" s="55"/>
      <c r="P18" s="56"/>
      <c r="Q18" s="58"/>
      <c r="R18" s="58"/>
      <c r="S18" s="58"/>
      <c r="T18" s="58"/>
      <c r="U18" s="45"/>
      <c r="V18" s="45"/>
      <c r="W18" s="45"/>
      <c r="X18" s="45"/>
      <c r="Y18" s="45"/>
      <c r="Z18" s="45"/>
      <c r="AA18" s="132"/>
      <c r="AB18" s="133"/>
    </row>
    <row r="19" spans="1:29" ht="19.5" customHeight="1" x14ac:dyDescent="0.2">
      <c r="A19" s="87">
        <v>6</v>
      </c>
      <c r="B19" s="53"/>
      <c r="C19" s="58"/>
      <c r="D19" s="58"/>
      <c r="E19" s="58"/>
      <c r="F19" s="58"/>
      <c r="G19" s="58"/>
      <c r="H19" s="58"/>
      <c r="I19" s="58"/>
      <c r="J19" s="58"/>
      <c r="K19" s="59"/>
      <c r="L19" s="59"/>
      <c r="M19" s="59"/>
      <c r="N19" s="59"/>
      <c r="O19" s="59"/>
      <c r="P19" s="59"/>
      <c r="Q19" s="58"/>
      <c r="R19" s="58"/>
      <c r="S19" s="58"/>
      <c r="T19" s="58"/>
      <c r="U19" s="45"/>
      <c r="V19" s="45"/>
      <c r="W19" s="45"/>
      <c r="X19" s="45"/>
      <c r="Y19" s="45"/>
      <c r="Z19" s="45"/>
      <c r="AA19" s="132"/>
      <c r="AB19" s="133"/>
    </row>
    <row r="20" spans="1:29" ht="19.5" customHeight="1" x14ac:dyDescent="0.2">
      <c r="A20" s="87">
        <v>7</v>
      </c>
      <c r="B20" s="53"/>
      <c r="C20" s="58"/>
      <c r="D20" s="58"/>
      <c r="E20" s="58"/>
      <c r="F20" s="58"/>
      <c r="G20" s="58"/>
      <c r="H20" s="58"/>
      <c r="I20" s="58"/>
      <c r="J20" s="58"/>
      <c r="K20" s="59"/>
      <c r="L20" s="59"/>
      <c r="M20" s="59"/>
      <c r="N20" s="59"/>
      <c r="O20" s="59"/>
      <c r="P20" s="59"/>
      <c r="Q20" s="58"/>
      <c r="R20" s="58"/>
      <c r="S20" s="58"/>
      <c r="T20" s="58"/>
      <c r="U20" s="45"/>
      <c r="V20" s="45"/>
      <c r="W20" s="45"/>
      <c r="X20" s="45"/>
      <c r="Y20" s="45"/>
      <c r="Z20" s="45"/>
      <c r="AA20" s="132"/>
      <c r="AB20" s="133"/>
    </row>
    <row r="21" spans="1:29" ht="19.5" customHeight="1" x14ac:dyDescent="0.2">
      <c r="A21" s="87">
        <v>8</v>
      </c>
      <c r="B21" s="53"/>
      <c r="C21" s="58"/>
      <c r="D21" s="58"/>
      <c r="E21" s="58"/>
      <c r="F21" s="58"/>
      <c r="G21" s="58"/>
      <c r="H21" s="58"/>
      <c r="I21" s="58"/>
      <c r="J21" s="58"/>
      <c r="K21" s="59"/>
      <c r="L21" s="59"/>
      <c r="M21" s="59"/>
      <c r="N21" s="59"/>
      <c r="O21" s="59"/>
      <c r="P21" s="59"/>
      <c r="Q21" s="58"/>
      <c r="R21" s="58"/>
      <c r="S21" s="58"/>
      <c r="T21" s="58"/>
      <c r="U21" s="45"/>
      <c r="V21" s="45"/>
      <c r="W21" s="45"/>
      <c r="X21" s="45"/>
      <c r="Y21" s="45"/>
      <c r="Z21" s="45"/>
      <c r="AA21" s="132"/>
      <c r="AB21" s="133"/>
    </row>
    <row r="22" spans="1:29" ht="19.5" customHeight="1" x14ac:dyDescent="0.2">
      <c r="A22" s="87">
        <v>9</v>
      </c>
      <c r="B22" s="53"/>
      <c r="C22" s="58"/>
      <c r="D22" s="58"/>
      <c r="E22" s="58"/>
      <c r="F22" s="58"/>
      <c r="G22" s="58"/>
      <c r="H22" s="58"/>
      <c r="I22" s="58"/>
      <c r="J22" s="58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45"/>
      <c r="V22" s="45"/>
      <c r="W22" s="45"/>
      <c r="X22" s="45"/>
      <c r="Y22" s="45"/>
      <c r="Z22" s="45"/>
      <c r="AA22" s="132"/>
      <c r="AB22" s="133"/>
    </row>
    <row r="23" spans="1:29" ht="19.5" customHeight="1" x14ac:dyDescent="0.2">
      <c r="A23" s="87">
        <v>10</v>
      </c>
      <c r="B23" s="53"/>
      <c r="C23" s="58"/>
      <c r="D23" s="58"/>
      <c r="E23" s="58"/>
      <c r="F23" s="58"/>
      <c r="G23" s="58"/>
      <c r="H23" s="58"/>
      <c r="I23" s="58"/>
      <c r="J23" s="58"/>
      <c r="K23" s="59"/>
      <c r="L23" s="59"/>
      <c r="M23" s="59"/>
      <c r="N23" s="59"/>
      <c r="O23" s="59"/>
      <c r="P23" s="59"/>
      <c r="Q23" s="58"/>
      <c r="R23" s="58"/>
      <c r="S23" s="58"/>
      <c r="T23" s="58"/>
      <c r="U23" s="45"/>
      <c r="V23" s="134"/>
      <c r="W23" s="45"/>
      <c r="X23" s="45"/>
      <c r="Y23" s="45"/>
      <c r="Z23" s="45"/>
      <c r="AA23" s="132"/>
      <c r="AB23" s="133"/>
    </row>
    <row r="24" spans="1:29" ht="15.75" x14ac:dyDescent="0.25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131" t="s">
        <v>40</v>
      </c>
      <c r="X24" s="131"/>
      <c r="Y24" s="131"/>
      <c r="Z24" s="131"/>
      <c r="AA24" s="129">
        <f>SUM(AA14:AA23)</f>
        <v>0</v>
      </c>
      <c r="AB24" s="130"/>
    </row>
    <row r="25" spans="1:29" ht="10.5" customHeight="1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28"/>
      <c r="X25" s="28"/>
      <c r="Y25" s="28"/>
      <c r="Z25" s="28"/>
      <c r="AA25" s="5"/>
      <c r="AB25" s="24"/>
    </row>
    <row r="26" spans="1:29" ht="15.75" x14ac:dyDescent="0.25">
      <c r="A26" s="103" t="s">
        <v>66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5"/>
    </row>
    <row r="27" spans="1:29" ht="18.75" customHeight="1" x14ac:dyDescent="0.2">
      <c r="A27" s="60" t="s">
        <v>46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142" t="s">
        <v>55</v>
      </c>
      <c r="M27" s="143"/>
      <c r="N27" s="143"/>
      <c r="O27" s="143"/>
      <c r="P27" s="143"/>
      <c r="Q27" s="143"/>
      <c r="R27" s="143"/>
      <c r="S27" s="143"/>
      <c r="T27" s="143"/>
      <c r="U27" s="143"/>
      <c r="V27" s="144"/>
      <c r="W27" s="51" t="s">
        <v>17</v>
      </c>
      <c r="X27" s="51"/>
      <c r="Y27" s="51"/>
      <c r="Z27" s="51" t="s">
        <v>5</v>
      </c>
      <c r="AA27" s="51"/>
      <c r="AB27" s="52"/>
      <c r="AC27" s="37">
        <v>280</v>
      </c>
    </row>
    <row r="28" spans="1:29" ht="36.75" customHeight="1" x14ac:dyDescent="0.2">
      <c r="A28" s="152" t="s">
        <v>78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  <c r="L28" s="6">
        <v>4</v>
      </c>
      <c r="M28" s="6">
        <v>5</v>
      </c>
      <c r="N28" s="6">
        <v>6</v>
      </c>
      <c r="O28" s="6">
        <v>7</v>
      </c>
      <c r="P28" s="6">
        <v>8</v>
      </c>
      <c r="Q28" s="6">
        <v>9</v>
      </c>
      <c r="R28" s="6">
        <v>10</v>
      </c>
      <c r="S28" s="6">
        <v>11</v>
      </c>
      <c r="T28" s="6">
        <v>12</v>
      </c>
      <c r="U28" s="6">
        <v>13</v>
      </c>
      <c r="V28" s="7">
        <v>14</v>
      </c>
      <c r="W28" s="100"/>
      <c r="X28" s="101"/>
      <c r="Y28" s="102"/>
      <c r="Z28" s="81">
        <f>IFERROR(IF(W28=0,0,(VLOOKUP(W28,rate_table,2,FALSE))),0)</f>
        <v>0</v>
      </c>
      <c r="AA28" s="81"/>
      <c r="AB28" s="82"/>
      <c r="AC28" s="37">
        <f>IF(W28="CHOOSE OPTION","",SUM(W28*25))</f>
        <v>0</v>
      </c>
    </row>
    <row r="29" spans="1:29" ht="19.5" customHeight="1" x14ac:dyDescent="0.25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57"/>
      <c r="L29" s="3">
        <f>VLOOKUP(L28,rate_table,2,FALSE)</f>
        <v>2399.5440000000003</v>
      </c>
      <c r="M29" s="3">
        <f t="shared" ref="M29:V29" si="0">VLOOKUP(M28,rate_table,2,FALSE)</f>
        <v>2629.0656000000004</v>
      </c>
      <c r="N29" s="3">
        <f t="shared" si="0"/>
        <v>2859.9782399999999</v>
      </c>
      <c r="O29" s="3">
        <f t="shared" si="0"/>
        <v>3089.4998399999999</v>
      </c>
      <c r="P29" s="3">
        <f t="shared" si="0"/>
        <v>3319.02144</v>
      </c>
      <c r="Q29" s="3">
        <f t="shared" si="0"/>
        <v>3568.0176000000001</v>
      </c>
      <c r="R29" s="3">
        <f t="shared" si="0"/>
        <v>3815.6227200000003</v>
      </c>
      <c r="S29" s="3">
        <f t="shared" si="0"/>
        <v>4064.6188800000004</v>
      </c>
      <c r="T29" s="3">
        <f t="shared" si="0"/>
        <v>4312.2240000000002</v>
      </c>
      <c r="U29" s="3">
        <f t="shared" si="0"/>
        <v>4561.2201599999999</v>
      </c>
      <c r="V29" s="4">
        <f t="shared" si="0"/>
        <v>4810.2163200000005</v>
      </c>
      <c r="W29" s="126"/>
      <c r="X29" s="127"/>
      <c r="Y29" s="127"/>
      <c r="Z29" s="127"/>
      <c r="AA29" s="127"/>
      <c r="AB29" s="128"/>
    </row>
    <row r="30" spans="1:29" ht="36.75" customHeight="1" x14ac:dyDescent="0.2">
      <c r="A30" s="158" t="s">
        <v>79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6">
        <v>8</v>
      </c>
      <c r="M30" s="6">
        <v>9</v>
      </c>
      <c r="N30" s="6">
        <v>10</v>
      </c>
      <c r="O30" s="6">
        <v>11</v>
      </c>
      <c r="P30" s="6">
        <v>12</v>
      </c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7">
        <v>18</v>
      </c>
      <c r="W30" s="100"/>
      <c r="X30" s="101"/>
      <c r="Y30" s="102"/>
      <c r="Z30" s="81">
        <f>IFERROR(IF(W30=0,0,(VLOOKUP(W30,rate_table,3,FALSE))),0)</f>
        <v>0</v>
      </c>
      <c r="AA30" s="81"/>
      <c r="AB30" s="82"/>
      <c r="AC30" s="37">
        <f>IF(W30="CHOOSE OPTION","",SUM(W30*30))</f>
        <v>0</v>
      </c>
    </row>
    <row r="31" spans="1:29" ht="19.5" customHeight="1" x14ac:dyDescent="0.25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3">
        <f t="shared" ref="L31:V31" si="1">VLOOKUP(L30,rate_table,3,FALSE)</f>
        <v>4441.5907200000001</v>
      </c>
      <c r="M31" s="3">
        <f t="shared" si="1"/>
        <v>4690.5868800000007</v>
      </c>
      <c r="N31" s="3">
        <f t="shared" si="1"/>
        <v>4938.192</v>
      </c>
      <c r="O31" s="3">
        <f t="shared" si="1"/>
        <v>5187.1881600000006</v>
      </c>
      <c r="P31" s="3">
        <f t="shared" si="1"/>
        <v>5434.7932799999999</v>
      </c>
      <c r="Q31" s="3">
        <f t="shared" si="1"/>
        <v>5683.7894400000005</v>
      </c>
      <c r="R31" s="3">
        <f t="shared" si="1"/>
        <v>5931.3945600000006</v>
      </c>
      <c r="S31" s="3">
        <f t="shared" si="1"/>
        <v>6180.3907200000012</v>
      </c>
      <c r="T31" s="3">
        <f t="shared" si="1"/>
        <v>6427.9958400000005</v>
      </c>
      <c r="U31" s="3">
        <f t="shared" si="1"/>
        <v>6676.9920000000011</v>
      </c>
      <c r="V31" s="4">
        <f t="shared" si="1"/>
        <v>6924.5971200000013</v>
      </c>
      <c r="W31" s="126"/>
      <c r="X31" s="127"/>
      <c r="Y31" s="127"/>
      <c r="Z31" s="127"/>
      <c r="AA31" s="127"/>
      <c r="AB31" s="128"/>
    </row>
    <row r="32" spans="1:29" ht="36.75" customHeight="1" x14ac:dyDescent="0.2">
      <c r="A32" s="158" t="s">
        <v>80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6">
        <v>12</v>
      </c>
      <c r="M32" s="6">
        <v>13</v>
      </c>
      <c r="N32" s="6">
        <v>14</v>
      </c>
      <c r="O32" s="6">
        <v>15</v>
      </c>
      <c r="P32" s="6">
        <v>16</v>
      </c>
      <c r="Q32" s="6">
        <v>17</v>
      </c>
      <c r="R32" s="6">
        <v>18</v>
      </c>
      <c r="S32" s="6">
        <v>19</v>
      </c>
      <c r="T32" s="6">
        <v>20</v>
      </c>
      <c r="U32" s="6">
        <v>21</v>
      </c>
      <c r="V32" s="7">
        <v>22</v>
      </c>
      <c r="W32" s="100"/>
      <c r="X32" s="101"/>
      <c r="Y32" s="102"/>
      <c r="Z32" s="81">
        <f>IFERROR(IF(W32=0,0,(VLOOKUP(W32,rate_table,4,FALSE))),0)</f>
        <v>0</v>
      </c>
      <c r="AA32" s="81"/>
      <c r="AB32" s="82"/>
      <c r="AC32" s="37">
        <f>IF(W32="CHOOSE OPTION","",SUM(W32*25))</f>
        <v>0</v>
      </c>
    </row>
    <row r="33" spans="1:33" ht="19.5" customHeight="1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3">
        <f t="shared" ref="L33:V33" si="2">VLOOKUP(L32,rate_table,4,FALSE)</f>
        <v>6547.6252800000002</v>
      </c>
      <c r="M33" s="3">
        <f t="shared" si="2"/>
        <v>6796.6214400000008</v>
      </c>
      <c r="N33" s="3">
        <f t="shared" si="2"/>
        <v>7044.2265600000001</v>
      </c>
      <c r="O33" s="3">
        <f t="shared" si="2"/>
        <v>7293.2227200000007</v>
      </c>
      <c r="P33" s="3">
        <f t="shared" si="2"/>
        <v>7540.8278400000008</v>
      </c>
      <c r="Q33" s="3">
        <f t="shared" si="2"/>
        <v>7789.8239999999996</v>
      </c>
      <c r="R33" s="3">
        <f t="shared" si="2"/>
        <v>8038.8201600000002</v>
      </c>
      <c r="S33" s="3">
        <f t="shared" si="2"/>
        <v>8286.4252800000013</v>
      </c>
      <c r="T33" s="3">
        <f t="shared" si="2"/>
        <v>8535.4214400000019</v>
      </c>
      <c r="U33" s="3">
        <f t="shared" si="2"/>
        <v>8783.0265600000002</v>
      </c>
      <c r="V33" s="4">
        <f t="shared" si="2"/>
        <v>9032.0227200000008</v>
      </c>
      <c r="W33" s="126"/>
      <c r="X33" s="127"/>
      <c r="Y33" s="127"/>
      <c r="Z33" s="127"/>
      <c r="AA33" s="127"/>
      <c r="AB33" s="128"/>
    </row>
    <row r="34" spans="1:33" ht="18.75" customHeight="1" x14ac:dyDescent="0.25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7"/>
      <c r="W34" s="106" t="s">
        <v>41</v>
      </c>
      <c r="X34" s="107"/>
      <c r="Y34" s="108"/>
      <c r="Z34" s="109">
        <f>SUM(Z28+Z30+Z32)</f>
        <v>0</v>
      </c>
      <c r="AA34" s="110"/>
      <c r="AB34" s="111"/>
      <c r="AC34" s="37">
        <f>SUM(AC27:AC32)</f>
        <v>280</v>
      </c>
    </row>
    <row r="35" spans="1:33" ht="15.75" x14ac:dyDescent="0.25">
      <c r="A35" s="93" t="s">
        <v>20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5"/>
    </row>
    <row r="36" spans="1:33" ht="18.75" customHeight="1" x14ac:dyDescent="0.2">
      <c r="A36" s="60" t="s">
        <v>6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 t="s">
        <v>56</v>
      </c>
      <c r="R36" s="51"/>
      <c r="S36" s="51"/>
      <c r="T36" s="51"/>
      <c r="U36" s="51"/>
      <c r="V36" s="135"/>
      <c r="W36" s="51" t="s">
        <v>17</v>
      </c>
      <c r="X36" s="51"/>
      <c r="Y36" s="51"/>
      <c r="Z36" s="51" t="s">
        <v>5</v>
      </c>
      <c r="AA36" s="51"/>
      <c r="AB36" s="52"/>
    </row>
    <row r="37" spans="1:33" s="27" customFormat="1" ht="19.5" customHeight="1" x14ac:dyDescent="0.2">
      <c r="A37" s="76" t="s">
        <v>18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8">
        <v>42.85</v>
      </c>
      <c r="R37" s="79"/>
      <c r="S37" s="79"/>
      <c r="T37" s="79"/>
      <c r="U37" s="79"/>
      <c r="V37" s="80"/>
      <c r="W37" s="46"/>
      <c r="X37" s="46"/>
      <c r="Y37" s="46"/>
      <c r="Z37" s="81">
        <f>Q37*W37</f>
        <v>0</v>
      </c>
      <c r="AA37" s="81"/>
      <c r="AB37" s="82"/>
      <c r="AC37" s="37">
        <f>SUM(W37*10)</f>
        <v>0</v>
      </c>
      <c r="AD37" s="36"/>
      <c r="AE37" s="36"/>
      <c r="AF37" s="36"/>
      <c r="AG37" s="36"/>
    </row>
    <row r="38" spans="1:33" s="27" customFormat="1" ht="19.5" customHeight="1" x14ac:dyDescent="0.2">
      <c r="A38" s="76" t="s">
        <v>59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8">
        <v>59.99</v>
      </c>
      <c r="R38" s="79"/>
      <c r="S38" s="79"/>
      <c r="T38" s="79"/>
      <c r="U38" s="79"/>
      <c r="V38" s="80"/>
      <c r="W38" s="46"/>
      <c r="X38" s="46"/>
      <c r="Y38" s="46"/>
      <c r="Z38" s="81">
        <f>Q38*W38</f>
        <v>0</v>
      </c>
      <c r="AA38" s="81"/>
      <c r="AB38" s="82"/>
      <c r="AC38" s="37">
        <f>SUM(W38*10)</f>
        <v>0</v>
      </c>
      <c r="AD38" s="36"/>
      <c r="AE38" s="36"/>
      <c r="AF38" s="36"/>
      <c r="AG38" s="36"/>
    </row>
    <row r="39" spans="1:33" s="27" customFormat="1" ht="19.5" customHeight="1" x14ac:dyDescent="0.2">
      <c r="A39" s="76" t="s">
        <v>23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8">
        <v>98.55</v>
      </c>
      <c r="R39" s="79"/>
      <c r="S39" s="79"/>
      <c r="T39" s="79"/>
      <c r="U39" s="79"/>
      <c r="V39" s="80"/>
      <c r="W39" s="46"/>
      <c r="X39" s="46"/>
      <c r="Y39" s="46"/>
      <c r="Z39" s="81">
        <f>Q39*W39</f>
        <v>0</v>
      </c>
      <c r="AA39" s="81"/>
      <c r="AB39" s="82"/>
      <c r="AC39" s="37">
        <f>SUM(W39*15)</f>
        <v>0</v>
      </c>
      <c r="AD39" s="36"/>
      <c r="AE39" s="36"/>
      <c r="AF39" s="36"/>
      <c r="AG39" s="36"/>
    </row>
    <row r="40" spans="1:33" s="27" customFormat="1" ht="19.5" customHeight="1" x14ac:dyDescent="0.25">
      <c r="A40" s="76" t="s">
        <v>27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47" t="s">
        <v>12</v>
      </c>
      <c r="R40" s="47"/>
      <c r="S40" s="47"/>
      <c r="T40" s="47"/>
      <c r="U40" s="47"/>
      <c r="V40" s="137"/>
      <c r="W40" s="46"/>
      <c r="X40" s="46"/>
      <c r="Y40" s="46"/>
      <c r="Z40" s="81">
        <f>W40</f>
        <v>0</v>
      </c>
      <c r="AA40" s="81"/>
      <c r="AB40" s="82"/>
      <c r="AC40" s="36"/>
      <c r="AD40" s="36"/>
      <c r="AE40" s="36"/>
      <c r="AF40" s="36"/>
      <c r="AG40" s="36"/>
    </row>
    <row r="41" spans="1:33" s="27" customFormat="1" ht="19.5" customHeight="1" x14ac:dyDescent="0.2">
      <c r="A41" s="76" t="s">
        <v>11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136">
        <v>14.283000000000001</v>
      </c>
      <c r="R41" s="136"/>
      <c r="S41" s="136"/>
      <c r="T41" s="136"/>
      <c r="U41" s="136"/>
      <c r="V41" s="78"/>
      <c r="W41" s="46"/>
      <c r="X41" s="46"/>
      <c r="Y41" s="46"/>
      <c r="Z41" s="81">
        <f>Q41*W41</f>
        <v>0</v>
      </c>
      <c r="AA41" s="81"/>
      <c r="AB41" s="82"/>
      <c r="AC41" s="37">
        <f>SUM(W41*10)</f>
        <v>0</v>
      </c>
      <c r="AD41" s="36"/>
      <c r="AE41" s="36"/>
      <c r="AF41" s="36"/>
      <c r="AG41" s="36"/>
    </row>
    <row r="42" spans="1:33" ht="18.75" customHeight="1" x14ac:dyDescent="0.25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131" t="s">
        <v>42</v>
      </c>
      <c r="X42" s="131"/>
      <c r="Y42" s="131"/>
      <c r="Z42" s="167">
        <f>SUM(Z37:AB41)</f>
        <v>0</v>
      </c>
      <c r="AA42" s="168"/>
      <c r="AB42" s="169"/>
    </row>
    <row r="43" spans="1:33" ht="15.75" x14ac:dyDescent="0.2">
      <c r="A43" s="48" t="s">
        <v>73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50"/>
    </row>
    <row r="44" spans="1:33" ht="18.75" customHeight="1" x14ac:dyDescent="0.2">
      <c r="A44" s="87" t="s">
        <v>6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47" t="s">
        <v>57</v>
      </c>
      <c r="R44" s="47"/>
      <c r="S44" s="47"/>
      <c r="T44" s="47"/>
      <c r="U44" s="47"/>
      <c r="V44" s="47"/>
      <c r="W44" s="51" t="s">
        <v>58</v>
      </c>
      <c r="X44" s="51"/>
      <c r="Y44" s="51"/>
      <c r="Z44" s="51" t="s">
        <v>5</v>
      </c>
      <c r="AA44" s="51"/>
      <c r="AB44" s="52"/>
    </row>
    <row r="45" spans="1:33" ht="31.5" customHeight="1" x14ac:dyDescent="0.2">
      <c r="A45" s="96" t="s">
        <v>83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85">
        <v>11.426399999999999</v>
      </c>
      <c r="R45" s="85"/>
      <c r="S45" s="85"/>
      <c r="T45" s="85"/>
      <c r="U45" s="85"/>
      <c r="V45" s="85"/>
      <c r="W45" s="99"/>
      <c r="X45" s="99"/>
      <c r="Y45" s="99"/>
      <c r="Z45" s="163">
        <f>SUM(W28,W30,W32)*W45*8</f>
        <v>0</v>
      </c>
      <c r="AA45" s="163"/>
      <c r="AB45" s="164"/>
      <c r="AC45" s="37">
        <f>SUM($AC$28:$AC$32)*W45*0.1</f>
        <v>0</v>
      </c>
    </row>
    <row r="46" spans="1:33" ht="31.5" customHeight="1" x14ac:dyDescent="0.2">
      <c r="A46" s="96" t="s">
        <v>84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85">
        <v>11.426399999999999</v>
      </c>
      <c r="R46" s="85"/>
      <c r="S46" s="85"/>
      <c r="T46" s="85"/>
      <c r="U46" s="85"/>
      <c r="V46" s="85"/>
      <c r="W46" s="99"/>
      <c r="X46" s="99"/>
      <c r="Y46" s="99"/>
      <c r="Z46" s="163">
        <f>SUM(W28,W30,W32)*W46*8</f>
        <v>0</v>
      </c>
      <c r="AA46" s="163"/>
      <c r="AB46" s="164"/>
      <c r="AC46" s="37">
        <f>SUM($AC$28:$AC$32)*W46*0.1</f>
        <v>0</v>
      </c>
    </row>
    <row r="47" spans="1:33" ht="18.75" customHeight="1" x14ac:dyDescent="0.2">
      <c r="A47" s="148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60" t="s">
        <v>43</v>
      </c>
      <c r="X47" s="160"/>
      <c r="Y47" s="160"/>
      <c r="Z47" s="161">
        <f>SUM(Z45:AB46)</f>
        <v>0</v>
      </c>
      <c r="AA47" s="161"/>
      <c r="AB47" s="162"/>
    </row>
    <row r="48" spans="1:33" ht="15.75" x14ac:dyDescent="0.25">
      <c r="A48" s="103" t="s">
        <v>19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5"/>
    </row>
    <row r="49" spans="1:34" ht="18.75" customHeight="1" x14ac:dyDescent="0.2">
      <c r="A49" s="87" t="s">
        <v>6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1" t="s">
        <v>8</v>
      </c>
      <c r="R49" s="51"/>
      <c r="S49" s="51"/>
      <c r="T49" s="51"/>
      <c r="U49" s="51"/>
      <c r="V49" s="51"/>
      <c r="W49" s="51" t="s">
        <v>10</v>
      </c>
      <c r="X49" s="51"/>
      <c r="Y49" s="51"/>
      <c r="Z49" s="51" t="s">
        <v>5</v>
      </c>
      <c r="AA49" s="51"/>
      <c r="AB49" s="52"/>
    </row>
    <row r="50" spans="1:34" s="27" customFormat="1" ht="19.5" customHeight="1" x14ac:dyDescent="0.2">
      <c r="A50" s="76" t="s">
        <v>60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8">
        <v>123.55416000000001</v>
      </c>
      <c r="R50" s="79"/>
      <c r="S50" s="79"/>
      <c r="T50" s="79"/>
      <c r="U50" s="79"/>
      <c r="V50" s="80"/>
      <c r="W50" s="46"/>
      <c r="X50" s="46"/>
      <c r="Y50" s="46"/>
      <c r="Z50" s="81">
        <f t="shared" ref="Z50:Z55" si="3">Q50*W50</f>
        <v>0</v>
      </c>
      <c r="AA50" s="81"/>
      <c r="AB50" s="82"/>
      <c r="AC50" s="37">
        <f>SUM(W50*30)</f>
        <v>0</v>
      </c>
      <c r="AD50" s="36"/>
      <c r="AE50" s="36"/>
      <c r="AF50" s="36"/>
      <c r="AG50" s="36"/>
    </row>
    <row r="51" spans="1:34" s="27" customFormat="1" ht="19.5" customHeight="1" x14ac:dyDescent="0.2">
      <c r="A51" s="76" t="s">
        <v>64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8">
        <v>123.55416000000001</v>
      </c>
      <c r="R51" s="79"/>
      <c r="S51" s="79"/>
      <c r="T51" s="79"/>
      <c r="U51" s="79"/>
      <c r="V51" s="80"/>
      <c r="W51" s="46"/>
      <c r="X51" s="46"/>
      <c r="Y51" s="46"/>
      <c r="Z51" s="81">
        <f t="shared" si="3"/>
        <v>0</v>
      </c>
      <c r="AA51" s="81"/>
      <c r="AB51" s="82"/>
      <c r="AC51" s="37">
        <f>SUM(W51*30)</f>
        <v>0</v>
      </c>
      <c r="AD51" s="36"/>
      <c r="AE51" s="36"/>
      <c r="AF51" s="36"/>
      <c r="AG51" s="36"/>
    </row>
    <row r="52" spans="1:34" s="27" customFormat="1" ht="19.5" customHeight="1" x14ac:dyDescent="0.2">
      <c r="A52" s="76" t="s">
        <v>68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8">
        <v>371.358</v>
      </c>
      <c r="R52" s="79"/>
      <c r="S52" s="79"/>
      <c r="T52" s="79"/>
      <c r="U52" s="79"/>
      <c r="V52" s="80"/>
      <c r="W52" s="46"/>
      <c r="X52" s="46"/>
      <c r="Y52" s="46"/>
      <c r="Z52" s="81">
        <f t="shared" si="3"/>
        <v>0</v>
      </c>
      <c r="AA52" s="81"/>
      <c r="AB52" s="82"/>
      <c r="AC52" s="37">
        <f>SUM(W52*120)</f>
        <v>0</v>
      </c>
      <c r="AD52" s="36"/>
      <c r="AE52" s="36"/>
      <c r="AF52" s="36"/>
      <c r="AG52" s="36"/>
    </row>
    <row r="53" spans="1:34" s="27" customFormat="1" ht="19.5" hidden="1" customHeight="1" x14ac:dyDescent="0.2">
      <c r="A53" s="76" t="s">
        <v>61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8">
        <v>260</v>
      </c>
      <c r="R53" s="79"/>
      <c r="S53" s="79"/>
      <c r="T53" s="79"/>
      <c r="U53" s="79"/>
      <c r="V53" s="80"/>
      <c r="W53" s="46"/>
      <c r="X53" s="46"/>
      <c r="Y53" s="46"/>
      <c r="Z53" s="81">
        <f t="shared" si="3"/>
        <v>0</v>
      </c>
      <c r="AA53" s="81"/>
      <c r="AB53" s="82"/>
      <c r="AC53" s="37">
        <f>SUM(W53*120)</f>
        <v>0</v>
      </c>
      <c r="AD53" s="36"/>
      <c r="AE53" s="36"/>
      <c r="AF53" s="36"/>
      <c r="AG53" s="36"/>
    </row>
    <row r="54" spans="1:34" s="27" customFormat="1" ht="19.5" customHeight="1" x14ac:dyDescent="0.2">
      <c r="A54" s="76" t="s">
        <v>63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8">
        <v>335.65049999999997</v>
      </c>
      <c r="R54" s="79"/>
      <c r="S54" s="79"/>
      <c r="T54" s="79"/>
      <c r="U54" s="79"/>
      <c r="V54" s="80"/>
      <c r="W54" s="46"/>
      <c r="X54" s="46"/>
      <c r="Y54" s="46"/>
      <c r="Z54" s="81">
        <f t="shared" si="3"/>
        <v>0</v>
      </c>
      <c r="AA54" s="81"/>
      <c r="AB54" s="82"/>
      <c r="AC54" s="37">
        <f>SUM(W54*120)</f>
        <v>0</v>
      </c>
      <c r="AD54" s="36"/>
      <c r="AE54" s="36"/>
      <c r="AF54" s="36"/>
      <c r="AG54" s="36"/>
    </row>
    <row r="55" spans="1:34" s="27" customFormat="1" ht="19.5" customHeight="1" x14ac:dyDescent="0.2">
      <c r="A55" s="83" t="s">
        <v>62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78">
        <v>284.23169999999999</v>
      </c>
      <c r="R55" s="79"/>
      <c r="S55" s="79"/>
      <c r="T55" s="79"/>
      <c r="U55" s="79"/>
      <c r="V55" s="80"/>
      <c r="W55" s="90"/>
      <c r="X55" s="90"/>
      <c r="Y55" s="90"/>
      <c r="Z55" s="81">
        <f t="shared" si="3"/>
        <v>0</v>
      </c>
      <c r="AA55" s="81"/>
      <c r="AB55" s="82"/>
      <c r="AC55" s="37">
        <f>SUM(W55*120)</f>
        <v>0</v>
      </c>
      <c r="AD55" s="36"/>
      <c r="AE55" s="36"/>
      <c r="AF55" s="36"/>
      <c r="AG55" s="36"/>
      <c r="AH55" s="36"/>
    </row>
    <row r="56" spans="1:34" s="27" customFormat="1" ht="19.5" customHeight="1" thickBot="1" x14ac:dyDescent="0.25">
      <c r="A56" s="83" t="s">
        <v>72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200" t="s">
        <v>77</v>
      </c>
      <c r="R56" s="200"/>
      <c r="S56" s="200"/>
      <c r="T56" s="200"/>
      <c r="U56" s="200"/>
      <c r="V56" s="200"/>
      <c r="W56" s="201"/>
      <c r="X56" s="201"/>
      <c r="Y56" s="201"/>
      <c r="Z56" s="197">
        <f>W56*0.35</f>
        <v>0</v>
      </c>
      <c r="AA56" s="198"/>
      <c r="AB56" s="199"/>
      <c r="AC56" s="37">
        <f>IF(W56&gt;=1,300,0)</f>
        <v>0</v>
      </c>
      <c r="AD56" s="36"/>
      <c r="AE56" s="36"/>
      <c r="AF56" s="36"/>
      <c r="AG56" s="36"/>
      <c r="AH56" s="36"/>
    </row>
    <row r="57" spans="1:34" s="27" customFormat="1" ht="39" customHeight="1" thickBot="1" x14ac:dyDescent="0.3">
      <c r="A57" s="88" t="s">
        <v>81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195" t="s">
        <v>75</v>
      </c>
      <c r="R57" s="195"/>
      <c r="S57" s="195"/>
      <c r="T57" s="195"/>
      <c r="U57" s="195"/>
      <c r="V57" s="195"/>
      <c r="W57" s="196" t="s">
        <v>67</v>
      </c>
      <c r="X57" s="196"/>
      <c r="Y57" s="196"/>
      <c r="Z57" s="197">
        <f>IF(W57="*Aluminum Only*",(SECT_A+SECT_C)*-0.35,0)</f>
        <v>0</v>
      </c>
      <c r="AA57" s="198"/>
      <c r="AB57" s="199"/>
      <c r="AC57" s="36">
        <f>IF(W57="*Aluminum Only*",(AD56)*-0.45,0)</f>
        <v>0</v>
      </c>
      <c r="AD57" s="36"/>
      <c r="AE57" s="36"/>
      <c r="AF57" s="36"/>
      <c r="AG57" s="36"/>
      <c r="AH57" s="36"/>
    </row>
    <row r="58" spans="1:34" s="27" customFormat="1" ht="35.25" customHeight="1" thickBot="1" x14ac:dyDescent="0.25">
      <c r="A58" s="91" t="s">
        <v>82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86" t="s">
        <v>76</v>
      </c>
      <c r="R58" s="86"/>
      <c r="S58" s="86"/>
      <c r="T58" s="86"/>
      <c r="U58" s="86"/>
      <c r="V58" s="86"/>
      <c r="W58" s="189" t="s">
        <v>85</v>
      </c>
      <c r="X58" s="189"/>
      <c r="Y58" s="190"/>
      <c r="Z58" s="81">
        <f>IF(W57="*Aluminum Only*",0,IF(W58="*YES*",(SECT_A+SECT_C)*0.05,0))</f>
        <v>0</v>
      </c>
      <c r="AA58" s="81"/>
      <c r="AB58" s="82"/>
      <c r="AC58" s="37">
        <f>IF(W57="*Aluminum Only*",0,IF(W58="*YES*",AC34*0.25,0))</f>
        <v>0</v>
      </c>
      <c r="AD58" s="36"/>
      <c r="AE58" s="36"/>
      <c r="AF58" s="36"/>
      <c r="AG58" s="36"/>
      <c r="AH58" s="36"/>
    </row>
    <row r="59" spans="1:34" s="27" customFormat="1" ht="26.25" customHeight="1" x14ac:dyDescent="0.25">
      <c r="A59" s="150" t="s">
        <v>45</v>
      </c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60" t="s">
        <v>44</v>
      </c>
      <c r="X59" s="160"/>
      <c r="Y59" s="160"/>
      <c r="Z59" s="165">
        <f>SUM(Z50:AB58)</f>
        <v>0</v>
      </c>
      <c r="AA59" s="165"/>
      <c r="AB59" s="166"/>
      <c r="AC59" s="36"/>
      <c r="AD59" s="36"/>
      <c r="AE59" s="36"/>
      <c r="AF59" s="36"/>
      <c r="AG59" s="36"/>
    </row>
    <row r="60" spans="1:34" ht="10.5" customHeight="1" x14ac:dyDescent="0.2">
      <c r="A60" s="25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9"/>
      <c r="X60" s="9"/>
      <c r="Y60" s="9"/>
      <c r="Z60" s="10"/>
      <c r="AA60" s="10"/>
      <c r="AB60" s="26"/>
      <c r="AC60" s="37">
        <f>SUM(AC26:AC59)/60</f>
        <v>9.3333333333333339</v>
      </c>
    </row>
    <row r="61" spans="1:34" ht="15.75" x14ac:dyDescent="0.25">
      <c r="A61" s="191" t="s">
        <v>21</v>
      </c>
      <c r="B61" s="192"/>
      <c r="C61" s="192"/>
      <c r="D61" s="192"/>
      <c r="E61" s="192"/>
      <c r="F61" s="192"/>
      <c r="G61" s="192"/>
      <c r="H61" s="192"/>
      <c r="I61" s="192"/>
      <c r="J61" s="15"/>
      <c r="K61" s="188" t="s">
        <v>22</v>
      </c>
      <c r="L61" s="188"/>
      <c r="M61" s="188"/>
      <c r="N61" s="188"/>
      <c r="O61" s="188"/>
      <c r="P61" s="188"/>
      <c r="Q61" s="188"/>
      <c r="R61" s="188"/>
      <c r="S61" s="188"/>
      <c r="T61" s="16"/>
      <c r="U61" s="193" t="s">
        <v>54</v>
      </c>
      <c r="V61" s="193"/>
      <c r="W61" s="193"/>
      <c r="X61" s="193"/>
      <c r="Y61" s="193"/>
      <c r="Z61" s="193"/>
      <c r="AA61" s="193"/>
      <c r="AB61" s="194"/>
    </row>
    <row r="62" spans="1:34" ht="15.75" x14ac:dyDescent="0.25">
      <c r="A62" s="175" t="s">
        <v>7</v>
      </c>
      <c r="B62" s="173"/>
      <c r="C62" s="174"/>
      <c r="D62" s="174"/>
      <c r="E62" s="174"/>
      <c r="F62" s="174"/>
      <c r="G62" s="174"/>
      <c r="H62" s="174"/>
      <c r="I62" s="174"/>
      <c r="J62" s="15"/>
      <c r="K62" s="173" t="s">
        <v>7</v>
      </c>
      <c r="L62" s="173"/>
      <c r="M62" s="174"/>
      <c r="N62" s="174"/>
      <c r="O62" s="174"/>
      <c r="P62" s="174"/>
      <c r="Q62" s="174"/>
      <c r="R62" s="174"/>
      <c r="S62" s="174"/>
      <c r="T62" s="11"/>
      <c r="U62" s="180" t="s">
        <v>52</v>
      </c>
      <c r="V62" s="180"/>
      <c r="W62" s="180"/>
      <c r="X62" s="180"/>
      <c r="Y62" s="185">
        <f>COMP</f>
        <v>0</v>
      </c>
      <c r="Z62" s="185"/>
      <c r="AA62" s="185"/>
      <c r="AB62" s="186"/>
    </row>
    <row r="63" spans="1:34" ht="15.75" x14ac:dyDescent="0.25">
      <c r="A63" s="175"/>
      <c r="B63" s="173"/>
      <c r="C63" s="174"/>
      <c r="D63" s="174"/>
      <c r="E63" s="174"/>
      <c r="F63" s="174"/>
      <c r="G63" s="174"/>
      <c r="H63" s="174"/>
      <c r="I63" s="174"/>
      <c r="J63" s="15"/>
      <c r="K63" s="173"/>
      <c r="L63" s="173"/>
      <c r="M63" s="174"/>
      <c r="N63" s="174"/>
      <c r="O63" s="174"/>
      <c r="P63" s="174"/>
      <c r="Q63" s="174"/>
      <c r="R63" s="174"/>
      <c r="S63" s="174"/>
      <c r="T63" s="29"/>
      <c r="U63" s="180" t="s">
        <v>48</v>
      </c>
      <c r="V63" s="180"/>
      <c r="W63" s="180"/>
      <c r="X63" s="180"/>
      <c r="Y63" s="185">
        <f>SECT_A</f>
        <v>0</v>
      </c>
      <c r="Z63" s="185"/>
      <c r="AA63" s="185"/>
      <c r="AB63" s="186"/>
    </row>
    <row r="64" spans="1:34" ht="15.75" x14ac:dyDescent="0.25">
      <c r="A64" s="176" t="s">
        <v>69</v>
      </c>
      <c r="B64" s="177"/>
      <c r="C64" s="174"/>
      <c r="D64" s="174"/>
      <c r="E64" s="174"/>
      <c r="F64" s="174"/>
      <c r="G64" s="174"/>
      <c r="H64" s="174"/>
      <c r="I64" s="174"/>
      <c r="J64" s="15"/>
      <c r="K64" s="173" t="s">
        <v>15</v>
      </c>
      <c r="L64" s="173"/>
      <c r="M64" s="174"/>
      <c r="N64" s="174"/>
      <c r="O64" s="174"/>
      <c r="P64" s="174"/>
      <c r="Q64" s="174"/>
      <c r="R64" s="174"/>
      <c r="S64" s="174"/>
      <c r="T64" s="29"/>
      <c r="U64" s="180" t="s">
        <v>49</v>
      </c>
      <c r="V64" s="180"/>
      <c r="W64" s="180"/>
      <c r="X64" s="180"/>
      <c r="Y64" s="185">
        <f>SECT_B</f>
        <v>0</v>
      </c>
      <c r="Z64" s="185"/>
      <c r="AA64" s="185"/>
      <c r="AB64" s="186"/>
    </row>
    <row r="65" spans="1:28" ht="15.75" x14ac:dyDescent="0.25">
      <c r="A65" s="178"/>
      <c r="B65" s="179"/>
      <c r="C65" s="174"/>
      <c r="D65" s="174"/>
      <c r="E65" s="174"/>
      <c r="F65" s="174"/>
      <c r="G65" s="174"/>
      <c r="H65" s="174"/>
      <c r="I65" s="174"/>
      <c r="J65" s="15"/>
      <c r="K65" s="173"/>
      <c r="L65" s="173"/>
      <c r="M65" s="174"/>
      <c r="N65" s="174"/>
      <c r="O65" s="174"/>
      <c r="P65" s="174"/>
      <c r="Q65" s="174"/>
      <c r="R65" s="174"/>
      <c r="S65" s="174"/>
      <c r="T65" s="30"/>
      <c r="U65" s="180" t="s">
        <v>50</v>
      </c>
      <c r="V65" s="180"/>
      <c r="W65" s="180"/>
      <c r="X65" s="180"/>
      <c r="Y65" s="185">
        <f>SECT_C</f>
        <v>0</v>
      </c>
      <c r="Z65" s="185"/>
      <c r="AA65" s="185"/>
      <c r="AB65" s="186"/>
    </row>
    <row r="66" spans="1:28" ht="15.75" x14ac:dyDescent="0.25">
      <c r="A66" s="176" t="s">
        <v>70</v>
      </c>
      <c r="B66" s="177"/>
      <c r="C66" s="174"/>
      <c r="D66" s="174"/>
      <c r="E66" s="174"/>
      <c r="F66" s="174"/>
      <c r="G66" s="174"/>
      <c r="H66" s="174"/>
      <c r="I66" s="174"/>
      <c r="J66" s="15"/>
      <c r="K66" s="181" t="s">
        <v>71</v>
      </c>
      <c r="L66" s="182"/>
      <c r="M66" s="174"/>
      <c r="N66" s="174"/>
      <c r="O66" s="174"/>
      <c r="P66" s="174"/>
      <c r="Q66" s="174"/>
      <c r="R66" s="174"/>
      <c r="S66" s="174"/>
      <c r="T66" s="12"/>
      <c r="U66" s="180" t="s">
        <v>51</v>
      </c>
      <c r="V66" s="180"/>
      <c r="W66" s="180"/>
      <c r="X66" s="180"/>
      <c r="Y66" s="185">
        <f>SECT_D</f>
        <v>0</v>
      </c>
      <c r="Z66" s="185"/>
      <c r="AA66" s="185"/>
      <c r="AB66" s="186"/>
    </row>
    <row r="67" spans="1:28" ht="18.75" customHeight="1" x14ac:dyDescent="0.25">
      <c r="A67" s="178"/>
      <c r="B67" s="179"/>
      <c r="C67" s="174"/>
      <c r="D67" s="174"/>
      <c r="E67" s="174"/>
      <c r="F67" s="174"/>
      <c r="G67" s="174"/>
      <c r="H67" s="174"/>
      <c r="I67" s="174"/>
      <c r="J67" s="15"/>
      <c r="K67" s="183"/>
      <c r="L67" s="184"/>
      <c r="M67" s="174"/>
      <c r="N67" s="174"/>
      <c r="O67" s="174"/>
      <c r="P67" s="174"/>
      <c r="Q67" s="174"/>
      <c r="R67" s="174"/>
      <c r="S67" s="174"/>
      <c r="T67" s="31"/>
      <c r="U67" s="187" t="s">
        <v>53</v>
      </c>
      <c r="V67" s="187"/>
      <c r="W67" s="187"/>
      <c r="X67" s="187"/>
      <c r="Y67" s="185">
        <f>SUM(Y62:AB66)</f>
        <v>0</v>
      </c>
      <c r="Z67" s="185"/>
      <c r="AA67" s="185"/>
      <c r="AB67" s="186"/>
    </row>
    <row r="68" spans="1:28" ht="15.75" x14ac:dyDescent="0.25">
      <c r="A68" s="175" t="s">
        <v>47</v>
      </c>
      <c r="B68" s="173"/>
      <c r="C68" s="174"/>
      <c r="D68" s="174"/>
      <c r="E68" s="174"/>
      <c r="F68" s="174"/>
      <c r="G68" s="174"/>
      <c r="H68" s="174"/>
      <c r="I68" s="174"/>
      <c r="J68" s="15"/>
      <c r="K68" s="173" t="s">
        <v>47</v>
      </c>
      <c r="L68" s="173"/>
      <c r="M68" s="174"/>
      <c r="N68" s="174"/>
      <c r="O68" s="174"/>
      <c r="P68" s="174"/>
      <c r="Q68" s="174"/>
      <c r="R68" s="174"/>
      <c r="S68" s="174"/>
      <c r="T68" s="12"/>
      <c r="U68" s="15"/>
      <c r="V68" s="15"/>
      <c r="W68" s="15"/>
      <c r="X68" s="15"/>
      <c r="Y68" s="15"/>
      <c r="Z68" s="15"/>
      <c r="AA68" s="15"/>
      <c r="AB68" s="33"/>
    </row>
    <row r="69" spans="1:28" ht="18.75" customHeight="1" x14ac:dyDescent="0.25">
      <c r="A69" s="175"/>
      <c r="B69" s="173"/>
      <c r="C69" s="174"/>
      <c r="D69" s="174"/>
      <c r="E69" s="174"/>
      <c r="F69" s="174"/>
      <c r="G69" s="174"/>
      <c r="H69" s="174"/>
      <c r="I69" s="174"/>
      <c r="J69" s="15"/>
      <c r="K69" s="173"/>
      <c r="L69" s="173"/>
      <c r="M69" s="174"/>
      <c r="N69" s="174"/>
      <c r="O69" s="174"/>
      <c r="P69" s="174"/>
      <c r="Q69" s="174"/>
      <c r="R69" s="174"/>
      <c r="S69" s="174"/>
      <c r="T69" s="31"/>
      <c r="U69" s="15"/>
      <c r="V69" s="15"/>
      <c r="W69" s="15"/>
      <c r="X69" s="15"/>
      <c r="Y69" s="15"/>
      <c r="Z69" s="15"/>
      <c r="AA69" s="15"/>
      <c r="AB69" s="33"/>
    </row>
    <row r="70" spans="1:28" ht="6.75" customHeight="1" x14ac:dyDescent="0.25">
      <c r="A70" s="32"/>
      <c r="B70" s="13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31"/>
      <c r="U70" s="15"/>
      <c r="V70" s="15"/>
      <c r="W70" s="15"/>
      <c r="X70" s="15"/>
      <c r="Y70" s="15"/>
      <c r="Z70" s="15"/>
      <c r="AA70" s="15"/>
      <c r="AB70" s="33"/>
    </row>
    <row r="71" spans="1:28" ht="15" customHeight="1" x14ac:dyDescent="0.2">
      <c r="A71" s="170" t="s">
        <v>74</v>
      </c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2"/>
    </row>
    <row r="72" spans="1:28" ht="15" customHeight="1" x14ac:dyDescent="0.2">
      <c r="A72" s="170"/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2"/>
    </row>
    <row r="73" spans="1:28" ht="15" customHeight="1" x14ac:dyDescent="0.2">
      <c r="A73" s="61" t="s">
        <v>29</v>
      </c>
      <c r="B73" s="62"/>
      <c r="C73" s="67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9"/>
    </row>
    <row r="74" spans="1:28" ht="15" customHeight="1" x14ac:dyDescent="0.2">
      <c r="A74" s="63"/>
      <c r="B74" s="64"/>
      <c r="C74" s="70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2"/>
    </row>
    <row r="75" spans="1:28" ht="15" customHeight="1" x14ac:dyDescent="0.2">
      <c r="A75" s="63"/>
      <c r="B75" s="64"/>
      <c r="C75" s="70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2"/>
    </row>
    <row r="76" spans="1:28" ht="12.75" customHeight="1" x14ac:dyDescent="0.2">
      <c r="A76" s="63"/>
      <c r="B76" s="64"/>
      <c r="C76" s="70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2"/>
    </row>
    <row r="77" spans="1:28" ht="12" customHeight="1" x14ac:dyDescent="0.2">
      <c r="A77" s="63"/>
      <c r="B77" s="64"/>
      <c r="C77" s="70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2"/>
    </row>
    <row r="78" spans="1:28" ht="12.75" customHeight="1" x14ac:dyDescent="0.2">
      <c r="A78" s="63"/>
      <c r="B78" s="64"/>
      <c r="C78" s="70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2"/>
    </row>
    <row r="79" spans="1:28" ht="12.75" customHeight="1" x14ac:dyDescent="0.2">
      <c r="A79" s="63"/>
      <c r="B79" s="64"/>
      <c r="C79" s="70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2"/>
    </row>
    <row r="80" spans="1:28" ht="13.5" customHeight="1" thickBot="1" x14ac:dyDescent="0.25">
      <c r="A80" s="65"/>
      <c r="B80" s="66"/>
      <c r="C80" s="73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5"/>
    </row>
    <row r="81" spans="2:20" ht="15" x14ac:dyDescent="0.2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</row>
  </sheetData>
  <sheetProtection selectLockedCells="1"/>
  <mergeCells count="256">
    <mergeCell ref="Y65:AB65"/>
    <mergeCell ref="Y64:AB64"/>
    <mergeCell ref="Y63:AB63"/>
    <mergeCell ref="Y62:AB62"/>
    <mergeCell ref="U67:X67"/>
    <mergeCell ref="K61:S61"/>
    <mergeCell ref="W58:Y58"/>
    <mergeCell ref="A56:P56"/>
    <mergeCell ref="A61:I61"/>
    <mergeCell ref="U61:AB61"/>
    <mergeCell ref="Q57:V57"/>
    <mergeCell ref="W57:Y57"/>
    <mergeCell ref="Z57:AB57"/>
    <mergeCell ref="Q56:V56"/>
    <mergeCell ref="W56:Y56"/>
    <mergeCell ref="Z56:AB56"/>
    <mergeCell ref="A71:AB72"/>
    <mergeCell ref="K62:L63"/>
    <mergeCell ref="M62:S63"/>
    <mergeCell ref="K64:L65"/>
    <mergeCell ref="M64:S65"/>
    <mergeCell ref="K68:L69"/>
    <mergeCell ref="M66:S67"/>
    <mergeCell ref="A68:B69"/>
    <mergeCell ref="A64:B65"/>
    <mergeCell ref="A62:B63"/>
    <mergeCell ref="C62:I63"/>
    <mergeCell ref="C64:I65"/>
    <mergeCell ref="C66:I67"/>
    <mergeCell ref="U62:X62"/>
    <mergeCell ref="U66:X66"/>
    <mergeCell ref="U65:X65"/>
    <mergeCell ref="U64:X64"/>
    <mergeCell ref="U63:X63"/>
    <mergeCell ref="C68:I69"/>
    <mergeCell ref="M68:S69"/>
    <mergeCell ref="A66:B67"/>
    <mergeCell ref="K66:L67"/>
    <mergeCell ref="Y67:AB67"/>
    <mergeCell ref="Y66:AB66"/>
    <mergeCell ref="H1:AB5"/>
    <mergeCell ref="L27:V27"/>
    <mergeCell ref="A34:V34"/>
    <mergeCell ref="A47:V47"/>
    <mergeCell ref="A59:V59"/>
    <mergeCell ref="A28:K29"/>
    <mergeCell ref="A30:K31"/>
    <mergeCell ref="A32:K33"/>
    <mergeCell ref="Z52:AB52"/>
    <mergeCell ref="Z50:AB50"/>
    <mergeCell ref="Z49:AB49"/>
    <mergeCell ref="W59:Y59"/>
    <mergeCell ref="Z47:AB47"/>
    <mergeCell ref="Z46:AB46"/>
    <mergeCell ref="W47:Y47"/>
    <mergeCell ref="Z59:AB59"/>
    <mergeCell ref="Z55:AB55"/>
    <mergeCell ref="W42:Y42"/>
    <mergeCell ref="Z42:AB42"/>
    <mergeCell ref="Z45:AB45"/>
    <mergeCell ref="Z44:AB44"/>
    <mergeCell ref="Q50:V50"/>
    <mergeCell ref="Q49:V49"/>
    <mergeCell ref="W50:Y50"/>
    <mergeCell ref="W49:Y49"/>
    <mergeCell ref="A48:AB48"/>
    <mergeCell ref="Z58:AB58"/>
    <mergeCell ref="Z54:AB54"/>
    <mergeCell ref="Z53:AB53"/>
    <mergeCell ref="Q52:V52"/>
    <mergeCell ref="A41:P41"/>
    <mergeCell ref="W32:Y32"/>
    <mergeCell ref="W41:Y41"/>
    <mergeCell ref="Q36:V36"/>
    <mergeCell ref="A36:P36"/>
    <mergeCell ref="A37:P37"/>
    <mergeCell ref="A38:P38"/>
    <mergeCell ref="A39:P39"/>
    <mergeCell ref="A40:P40"/>
    <mergeCell ref="Q41:V41"/>
    <mergeCell ref="Q40:V40"/>
    <mergeCell ref="Q39:V39"/>
    <mergeCell ref="Q38:V38"/>
    <mergeCell ref="Q37:V37"/>
    <mergeCell ref="W40:Y40"/>
    <mergeCell ref="W39:Y39"/>
    <mergeCell ref="A44:P44"/>
    <mergeCell ref="A45:P45"/>
    <mergeCell ref="Y14:Z14"/>
    <mergeCell ref="C20:J20"/>
    <mergeCell ref="C21:J21"/>
    <mergeCell ref="C22:J22"/>
    <mergeCell ref="AA14:AB14"/>
    <mergeCell ref="Q15:T15"/>
    <mergeCell ref="U16:V16"/>
    <mergeCell ref="W17:X17"/>
    <mergeCell ref="AA15:AB15"/>
    <mergeCell ref="AA16:AB16"/>
    <mergeCell ref="AA17:AB17"/>
    <mergeCell ref="AA21:AB21"/>
    <mergeCell ref="Y20:Z20"/>
    <mergeCell ref="Y21:Z21"/>
    <mergeCell ref="Y22:Z22"/>
    <mergeCell ref="U19:V19"/>
    <mergeCell ref="AA18:AB18"/>
    <mergeCell ref="AA19:AB19"/>
    <mergeCell ref="AA20:AB20"/>
    <mergeCell ref="U20:V20"/>
    <mergeCell ref="U21:V21"/>
    <mergeCell ref="W18:X18"/>
    <mergeCell ref="K15:P15"/>
    <mergeCell ref="K16:P16"/>
    <mergeCell ref="A12:AB12"/>
    <mergeCell ref="A21:B21"/>
    <mergeCell ref="A22:B22"/>
    <mergeCell ref="A23:B23"/>
    <mergeCell ref="C13:J13"/>
    <mergeCell ref="C14:J14"/>
    <mergeCell ref="C15:J15"/>
    <mergeCell ref="C16:J16"/>
    <mergeCell ref="C17:J17"/>
    <mergeCell ref="C18:J18"/>
    <mergeCell ref="C19:J19"/>
    <mergeCell ref="Y15:Z15"/>
    <mergeCell ref="Y16:Z16"/>
    <mergeCell ref="Y17:Z17"/>
    <mergeCell ref="Y18:Z18"/>
    <mergeCell ref="Y19:Z19"/>
    <mergeCell ref="U23:V23"/>
    <mergeCell ref="A14:B14"/>
    <mergeCell ref="A15:B15"/>
    <mergeCell ref="A16:B16"/>
    <mergeCell ref="A17:B17"/>
    <mergeCell ref="A18:B18"/>
    <mergeCell ref="A19:B19"/>
    <mergeCell ref="AA22:AB22"/>
    <mergeCell ref="C23:J23"/>
    <mergeCell ref="W22:X22"/>
    <mergeCell ref="U17:V17"/>
    <mergeCell ref="U18:V18"/>
    <mergeCell ref="W37:Y37"/>
    <mergeCell ref="W36:Y36"/>
    <mergeCell ref="W29:AB29"/>
    <mergeCell ref="W31:AB31"/>
    <mergeCell ref="W33:AB33"/>
    <mergeCell ref="AA24:AB24"/>
    <mergeCell ref="W24:Z24"/>
    <mergeCell ref="A24:V24"/>
    <mergeCell ref="A20:B20"/>
    <mergeCell ref="AA23:AB23"/>
    <mergeCell ref="Y23:Z23"/>
    <mergeCell ref="W23:X23"/>
    <mergeCell ref="U22:V22"/>
    <mergeCell ref="K23:P23"/>
    <mergeCell ref="K22:P22"/>
    <mergeCell ref="K21:P21"/>
    <mergeCell ref="K20:P20"/>
    <mergeCell ref="K19:P19"/>
    <mergeCell ref="K18:P18"/>
    <mergeCell ref="K17:P17"/>
    <mergeCell ref="Q18:T18"/>
    <mergeCell ref="Q17:T17"/>
    <mergeCell ref="W19:X19"/>
    <mergeCell ref="P7:R7"/>
    <mergeCell ref="P8:R8"/>
    <mergeCell ref="P10:R10"/>
    <mergeCell ref="S6:AB10"/>
    <mergeCell ref="A11:AB11"/>
    <mergeCell ref="N10:O10"/>
    <mergeCell ref="N9:O9"/>
    <mergeCell ref="N8:O8"/>
    <mergeCell ref="N7:O7"/>
    <mergeCell ref="N6:O6"/>
    <mergeCell ref="A10:B10"/>
    <mergeCell ref="A9:B9"/>
    <mergeCell ref="A8:B8"/>
    <mergeCell ref="A7:B7"/>
    <mergeCell ref="A6:B6"/>
    <mergeCell ref="C6:M6"/>
    <mergeCell ref="C7:M7"/>
    <mergeCell ref="P6:R6"/>
    <mergeCell ref="C10:M10"/>
    <mergeCell ref="C9:M9"/>
    <mergeCell ref="C8:M8"/>
    <mergeCell ref="P9:R9"/>
    <mergeCell ref="A46:P46"/>
    <mergeCell ref="A42:V42"/>
    <mergeCell ref="W46:Y46"/>
    <mergeCell ref="W45:Y45"/>
    <mergeCell ref="W44:Y44"/>
    <mergeCell ref="W30:Y30"/>
    <mergeCell ref="W38:Y38"/>
    <mergeCell ref="A26:AB26"/>
    <mergeCell ref="Z27:AB27"/>
    <mergeCell ref="W34:Y34"/>
    <mergeCell ref="Z41:AB41"/>
    <mergeCell ref="Z40:AB40"/>
    <mergeCell ref="Z39:AB39"/>
    <mergeCell ref="Z38:AB38"/>
    <mergeCell ref="Z37:AB37"/>
    <mergeCell ref="Z36:AB36"/>
    <mergeCell ref="W28:Y28"/>
    <mergeCell ref="W27:Y27"/>
    <mergeCell ref="Z34:AB34"/>
    <mergeCell ref="Z32:AB32"/>
    <mergeCell ref="Z30:AB30"/>
    <mergeCell ref="Z28:AB28"/>
    <mergeCell ref="W15:X15"/>
    <mergeCell ref="A27:K27"/>
    <mergeCell ref="A73:B80"/>
    <mergeCell ref="C73:AB80"/>
    <mergeCell ref="A51:P51"/>
    <mergeCell ref="Q51:V51"/>
    <mergeCell ref="W51:Y51"/>
    <mergeCell ref="Z51:AB51"/>
    <mergeCell ref="A55:P55"/>
    <mergeCell ref="Q46:V46"/>
    <mergeCell ref="Q45:V45"/>
    <mergeCell ref="Q55:V55"/>
    <mergeCell ref="Q58:V58"/>
    <mergeCell ref="Q54:V54"/>
    <mergeCell ref="Q53:V53"/>
    <mergeCell ref="A49:P49"/>
    <mergeCell ref="A50:P50"/>
    <mergeCell ref="A52:P52"/>
    <mergeCell ref="A57:P57"/>
    <mergeCell ref="A53:P53"/>
    <mergeCell ref="W55:Y55"/>
    <mergeCell ref="W52:Y52"/>
    <mergeCell ref="A54:P54"/>
    <mergeCell ref="A58:P58"/>
    <mergeCell ref="A35:AB35"/>
    <mergeCell ref="W16:X16"/>
    <mergeCell ref="W54:Y54"/>
    <mergeCell ref="W53:Y53"/>
    <mergeCell ref="Q44:V44"/>
    <mergeCell ref="A43:AB43"/>
    <mergeCell ref="AA13:AB13"/>
    <mergeCell ref="Y13:Z13"/>
    <mergeCell ref="W13:X13"/>
    <mergeCell ref="U13:V13"/>
    <mergeCell ref="K14:P14"/>
    <mergeCell ref="K13:P13"/>
    <mergeCell ref="Q23:T23"/>
    <mergeCell ref="Q22:T22"/>
    <mergeCell ref="Q21:T21"/>
    <mergeCell ref="Q20:T20"/>
    <mergeCell ref="Q19:T19"/>
    <mergeCell ref="Q13:T13"/>
    <mergeCell ref="U14:V14"/>
    <mergeCell ref="U15:V15"/>
    <mergeCell ref="W20:X20"/>
    <mergeCell ref="W21:X21"/>
    <mergeCell ref="Q14:T14"/>
    <mergeCell ref="Q16:T16"/>
    <mergeCell ref="W14:X14"/>
  </mergeCells>
  <phoneticPr fontId="0" type="noConversion"/>
  <dataValidations count="2">
    <dataValidation type="list" allowBlank="1" showInputMessage="1" sqref="W58:Y58" xr:uid="{00000000-0002-0000-0000-000000000000}">
      <formula1>"*YES*, No"</formula1>
    </dataValidation>
    <dataValidation type="list" allowBlank="1" showInputMessage="1" sqref="W57:Y57" xr:uid="{00000000-0002-0000-0000-000001000000}">
      <formula1>"Standard,*Aluminum Only*"</formula1>
    </dataValidation>
  </dataValidations>
  <pageMargins left="0" right="0" top="0" bottom="0" header="0" footer="0"/>
  <pageSetup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2000000}">
          <x14:formula1>
            <xm:f>'Rate Table'!$A$3:$A$39</xm:f>
          </x14:formula1>
          <xm:sqref>W28:Y28 W30:Y30 W32:Y32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B3" sqref="B3:D39"/>
    </sheetView>
  </sheetViews>
  <sheetFormatPr defaultRowHeight="15" x14ac:dyDescent="0.25"/>
  <cols>
    <col min="1" max="1" width="25.140625" customWidth="1"/>
    <col min="2" max="4" width="9.140625" customWidth="1"/>
    <col min="5" max="5" width="9.140625" style="43"/>
    <col min="6" max="6" width="9.5703125" style="43" bestFit="1" customWidth="1"/>
    <col min="7" max="7" width="9.140625" style="43"/>
  </cols>
  <sheetData>
    <row r="1" spans="1:8" x14ac:dyDescent="0.25">
      <c r="A1" s="1" t="s">
        <v>33</v>
      </c>
      <c r="B1" s="1" t="s">
        <v>30</v>
      </c>
      <c r="C1" s="1" t="s">
        <v>31</v>
      </c>
      <c r="D1" s="1" t="s">
        <v>32</v>
      </c>
      <c r="E1" s="42"/>
    </row>
    <row r="2" spans="1:8" x14ac:dyDescent="0.25">
      <c r="A2" t="s">
        <v>67</v>
      </c>
    </row>
    <row r="3" spans="1:8" x14ac:dyDescent="0.25">
      <c r="A3" s="2">
        <v>4</v>
      </c>
      <c r="B3" s="43">
        <v>2399.5440000000003</v>
      </c>
      <c r="C3" s="43">
        <v>3522.11328</v>
      </c>
      <c r="D3" s="43">
        <v>4634.9452799999999</v>
      </c>
      <c r="E3" s="42"/>
      <c r="F3" s="44"/>
      <c r="H3" s="41"/>
    </row>
    <row r="4" spans="1:8" x14ac:dyDescent="0.25">
      <c r="A4" s="2">
        <v>5</v>
      </c>
      <c r="B4" s="43">
        <v>2629.0656000000004</v>
      </c>
      <c r="C4" s="43">
        <v>3751.6348800000001</v>
      </c>
      <c r="D4" s="43">
        <v>4864.4668800000009</v>
      </c>
      <c r="E4" s="42"/>
      <c r="F4" s="44"/>
    </row>
    <row r="5" spans="1:8" x14ac:dyDescent="0.25">
      <c r="A5" s="2">
        <v>6</v>
      </c>
      <c r="B5" s="43">
        <v>2859.9782399999999</v>
      </c>
      <c r="C5" s="43">
        <v>3981.1564800000001</v>
      </c>
      <c r="D5" s="43">
        <v>5095.3795200000004</v>
      </c>
      <c r="E5" s="42"/>
      <c r="F5" s="44"/>
    </row>
    <row r="6" spans="1:8" x14ac:dyDescent="0.25">
      <c r="A6" s="2">
        <v>7</v>
      </c>
      <c r="B6" s="43">
        <v>3089.4998399999999</v>
      </c>
      <c r="C6" s="43">
        <v>4212.069120000001</v>
      </c>
      <c r="D6" s="43">
        <v>5324.9011200000004</v>
      </c>
      <c r="E6" s="42"/>
      <c r="F6" s="44"/>
    </row>
    <row r="7" spans="1:8" x14ac:dyDescent="0.25">
      <c r="A7" s="2">
        <v>8</v>
      </c>
      <c r="B7" s="43">
        <v>3319.02144</v>
      </c>
      <c r="C7" s="43">
        <v>4441.5907200000001</v>
      </c>
      <c r="D7" s="43">
        <v>5554.4227200000005</v>
      </c>
      <c r="E7" s="42"/>
      <c r="F7" s="44"/>
    </row>
    <row r="8" spans="1:8" x14ac:dyDescent="0.25">
      <c r="A8" s="2">
        <v>9</v>
      </c>
      <c r="B8" s="43">
        <v>3568.0176000000001</v>
      </c>
      <c r="C8" s="43">
        <v>4690.5868800000007</v>
      </c>
      <c r="D8" s="43">
        <v>5803.4188800000002</v>
      </c>
      <c r="E8" s="42"/>
      <c r="F8" s="44"/>
    </row>
    <row r="9" spans="1:8" x14ac:dyDescent="0.25">
      <c r="A9" s="2">
        <v>10</v>
      </c>
      <c r="B9" s="43">
        <v>3815.6227200000003</v>
      </c>
      <c r="C9" s="43">
        <v>4938.192</v>
      </c>
      <c r="D9" s="43">
        <v>6051.0240000000003</v>
      </c>
      <c r="E9" s="42"/>
      <c r="F9" s="44"/>
    </row>
    <row r="10" spans="1:8" x14ac:dyDescent="0.25">
      <c r="A10" s="2">
        <v>11</v>
      </c>
      <c r="B10" s="43">
        <v>4064.6188800000004</v>
      </c>
      <c r="C10" s="43">
        <v>5187.1881600000006</v>
      </c>
      <c r="D10" s="43">
        <v>6300.02016</v>
      </c>
      <c r="E10" s="42"/>
      <c r="F10" s="44"/>
    </row>
    <row r="11" spans="1:8" x14ac:dyDescent="0.25">
      <c r="A11" s="2">
        <v>12</v>
      </c>
      <c r="B11" s="43">
        <v>4312.2240000000002</v>
      </c>
      <c r="C11" s="43">
        <v>5434.7932799999999</v>
      </c>
      <c r="D11" s="43">
        <v>6547.6252800000002</v>
      </c>
      <c r="E11" s="42"/>
      <c r="F11" s="44"/>
    </row>
    <row r="12" spans="1:8" x14ac:dyDescent="0.25">
      <c r="A12" s="2">
        <v>13</v>
      </c>
      <c r="B12" s="43">
        <v>4561.2201599999999</v>
      </c>
      <c r="C12" s="43">
        <v>5683.7894400000005</v>
      </c>
      <c r="D12" s="43">
        <v>6796.6214400000008</v>
      </c>
      <c r="E12" s="42"/>
      <c r="F12" s="44"/>
    </row>
    <row r="13" spans="1:8" x14ac:dyDescent="0.25">
      <c r="A13" s="2">
        <v>14</v>
      </c>
      <c r="B13" s="43">
        <v>4810.2163200000005</v>
      </c>
      <c r="C13" s="43">
        <v>5931.3945600000006</v>
      </c>
      <c r="D13" s="43">
        <v>7044.2265600000001</v>
      </c>
      <c r="E13" s="42"/>
      <c r="F13" s="44"/>
    </row>
    <row r="14" spans="1:8" x14ac:dyDescent="0.25">
      <c r="A14" s="2">
        <v>15</v>
      </c>
      <c r="B14" s="43">
        <v>5057.8214399999997</v>
      </c>
      <c r="C14" s="43">
        <v>6180.3907200000012</v>
      </c>
      <c r="D14" s="43">
        <v>7293.2227200000007</v>
      </c>
      <c r="E14" s="42"/>
      <c r="F14" s="44"/>
    </row>
    <row r="15" spans="1:8" x14ac:dyDescent="0.25">
      <c r="A15" s="2">
        <v>16</v>
      </c>
      <c r="B15" s="43">
        <v>5306.8176000000003</v>
      </c>
      <c r="C15" s="43">
        <v>6427.9958400000005</v>
      </c>
      <c r="D15" s="43">
        <v>7540.8278400000008</v>
      </c>
      <c r="E15" s="42"/>
      <c r="F15" s="44"/>
    </row>
    <row r="16" spans="1:8" x14ac:dyDescent="0.25">
      <c r="A16" s="2">
        <v>17</v>
      </c>
      <c r="B16" s="43">
        <v>5554.4227200000005</v>
      </c>
      <c r="C16" s="43">
        <v>6676.9920000000011</v>
      </c>
      <c r="D16" s="43">
        <v>7789.8239999999996</v>
      </c>
      <c r="E16" s="42"/>
      <c r="F16" s="44"/>
    </row>
    <row r="17" spans="1:6" x14ac:dyDescent="0.25">
      <c r="A17" s="2">
        <v>18</v>
      </c>
      <c r="B17" s="43">
        <v>5803.4188800000002</v>
      </c>
      <c r="C17" s="43">
        <v>6924.5971200000013</v>
      </c>
      <c r="D17" s="43">
        <v>8038.8201600000002</v>
      </c>
      <c r="E17" s="42"/>
      <c r="F17" s="44"/>
    </row>
    <row r="18" spans="1:6" x14ac:dyDescent="0.25">
      <c r="A18" s="2">
        <v>19</v>
      </c>
      <c r="B18" s="43">
        <v>6051.0240000000003</v>
      </c>
      <c r="C18" s="43">
        <v>7173.59328</v>
      </c>
      <c r="D18" s="43">
        <v>8286.4252800000013</v>
      </c>
      <c r="E18" s="42"/>
      <c r="F18" s="44"/>
    </row>
    <row r="19" spans="1:6" x14ac:dyDescent="0.25">
      <c r="A19" s="2">
        <v>20</v>
      </c>
      <c r="B19" s="43">
        <v>6300.02016</v>
      </c>
      <c r="C19" s="43">
        <v>7421.1984000000002</v>
      </c>
      <c r="D19" s="43">
        <v>8535.4214400000019</v>
      </c>
      <c r="E19" s="42"/>
      <c r="F19" s="44"/>
    </row>
    <row r="20" spans="1:6" x14ac:dyDescent="0.25">
      <c r="A20" s="2">
        <v>21</v>
      </c>
      <c r="B20" s="43">
        <v>6547.6252800000002</v>
      </c>
      <c r="C20" s="43">
        <v>7670.1945600000008</v>
      </c>
      <c r="D20" s="43">
        <v>8783.0265600000002</v>
      </c>
      <c r="E20" s="42"/>
      <c r="F20" s="44"/>
    </row>
    <row r="21" spans="1:6" x14ac:dyDescent="0.25">
      <c r="A21" s="2">
        <v>22</v>
      </c>
      <c r="B21" s="43">
        <v>6796.6214400000008</v>
      </c>
      <c r="C21" s="43">
        <v>7919.1907200000014</v>
      </c>
      <c r="D21" s="43">
        <v>9032.0227200000008</v>
      </c>
      <c r="E21" s="42"/>
      <c r="F21" s="44"/>
    </row>
    <row r="22" spans="1:6" x14ac:dyDescent="0.25">
      <c r="A22" s="2">
        <v>23</v>
      </c>
      <c r="B22" s="43">
        <v>7044.2265600000001</v>
      </c>
      <c r="C22" s="43">
        <v>8166.7958400000007</v>
      </c>
      <c r="D22" s="43">
        <v>9279.627840000001</v>
      </c>
      <c r="E22" s="42"/>
      <c r="F22" s="44"/>
    </row>
    <row r="23" spans="1:6" x14ac:dyDescent="0.25">
      <c r="A23" s="2">
        <v>24</v>
      </c>
      <c r="B23" s="43">
        <v>7293.2227200000007</v>
      </c>
      <c r="C23" s="43">
        <v>8415.7919999999995</v>
      </c>
      <c r="D23" s="43">
        <v>9528.6239999999998</v>
      </c>
      <c r="E23" s="42"/>
      <c r="F23" s="44"/>
    </row>
    <row r="24" spans="1:6" x14ac:dyDescent="0.25">
      <c r="A24" s="2">
        <v>25</v>
      </c>
      <c r="B24" s="43">
        <v>7540.8278400000008</v>
      </c>
      <c r="C24" s="43">
        <v>8663.3971200000015</v>
      </c>
      <c r="D24" s="43">
        <v>9776.2291200000018</v>
      </c>
      <c r="E24" s="42"/>
      <c r="F24" s="44"/>
    </row>
    <row r="25" spans="1:6" x14ac:dyDescent="0.25">
      <c r="A25" s="2">
        <v>26</v>
      </c>
      <c r="B25" s="43">
        <v>7789.8239999999996</v>
      </c>
      <c r="C25" s="43">
        <v>8912.3932800000002</v>
      </c>
      <c r="D25" s="43">
        <v>10025.225280000001</v>
      </c>
      <c r="E25" s="42"/>
      <c r="F25" s="44"/>
    </row>
    <row r="26" spans="1:6" x14ac:dyDescent="0.25">
      <c r="A26" s="2">
        <v>27</v>
      </c>
      <c r="B26" s="43">
        <v>8038.8201600000002</v>
      </c>
      <c r="C26" s="43">
        <v>9159.9984000000004</v>
      </c>
      <c r="D26" s="43">
        <v>10272.830400000003</v>
      </c>
      <c r="E26" s="42"/>
      <c r="F26" s="44"/>
    </row>
    <row r="27" spans="1:6" x14ac:dyDescent="0.25">
      <c r="A27" s="2">
        <v>28</v>
      </c>
      <c r="B27" s="43">
        <v>8286.4252800000013</v>
      </c>
      <c r="C27" s="43">
        <v>9408.994560000001</v>
      </c>
      <c r="D27" s="43">
        <v>10521.82656</v>
      </c>
      <c r="E27" s="42"/>
      <c r="F27" s="44"/>
    </row>
    <row r="28" spans="1:6" x14ac:dyDescent="0.25">
      <c r="A28" s="2">
        <v>29</v>
      </c>
      <c r="B28" s="43">
        <v>8535.4214400000019</v>
      </c>
      <c r="C28" s="43">
        <v>9656.5996800000012</v>
      </c>
      <c r="D28" s="43">
        <v>10769.431680000002</v>
      </c>
      <c r="E28" s="42"/>
      <c r="F28" s="44"/>
    </row>
    <row r="29" spans="1:6" x14ac:dyDescent="0.25">
      <c r="A29" s="2">
        <v>30</v>
      </c>
      <c r="B29" s="43">
        <v>8783.0265600000002</v>
      </c>
      <c r="C29" s="43">
        <v>9905.59584</v>
      </c>
      <c r="D29" s="43">
        <v>11018.427840000002</v>
      </c>
      <c r="E29" s="42"/>
      <c r="F29" s="44"/>
    </row>
    <row r="30" spans="1:6" x14ac:dyDescent="0.25">
      <c r="A30" s="2">
        <v>31</v>
      </c>
      <c r="B30" s="43">
        <v>9032.0227200000008</v>
      </c>
      <c r="C30" s="43">
        <v>10153.20096</v>
      </c>
      <c r="D30" s="43">
        <v>11266.032959999999</v>
      </c>
      <c r="E30" s="42"/>
      <c r="F30" s="44"/>
    </row>
    <row r="31" spans="1:6" x14ac:dyDescent="0.25">
      <c r="A31" s="2">
        <v>32</v>
      </c>
      <c r="B31" s="43">
        <v>9279.627840000001</v>
      </c>
      <c r="C31" s="43">
        <v>10402.197119999999</v>
      </c>
      <c r="D31" s="43">
        <v>11515.029120000001</v>
      </c>
      <c r="E31" s="42"/>
      <c r="F31" s="44"/>
    </row>
    <row r="32" spans="1:6" x14ac:dyDescent="0.25">
      <c r="A32" s="2">
        <v>33</v>
      </c>
      <c r="B32" s="43">
        <v>9528.6239999999998</v>
      </c>
      <c r="C32" s="43">
        <v>10649.802240000001</v>
      </c>
      <c r="D32" s="43">
        <v>11764.025280000002</v>
      </c>
      <c r="E32" s="42"/>
      <c r="F32" s="44"/>
    </row>
    <row r="33" spans="1:6" x14ac:dyDescent="0.25">
      <c r="A33" s="2">
        <v>34</v>
      </c>
      <c r="B33" s="43">
        <v>9776.2291200000018</v>
      </c>
      <c r="C33" s="43">
        <v>10898.798400000001</v>
      </c>
      <c r="D33" s="43">
        <v>12011.630400000002</v>
      </c>
      <c r="E33" s="42"/>
      <c r="F33" s="44"/>
    </row>
    <row r="34" spans="1:6" x14ac:dyDescent="0.25">
      <c r="A34" s="2">
        <v>35</v>
      </c>
      <c r="B34" s="43">
        <v>10025.225280000001</v>
      </c>
      <c r="C34" s="43">
        <v>11147.79456</v>
      </c>
      <c r="D34" s="43">
        <v>12260.626559999999</v>
      </c>
      <c r="E34" s="42"/>
      <c r="F34" s="44"/>
    </row>
    <row r="35" spans="1:6" x14ac:dyDescent="0.25">
      <c r="A35" s="2">
        <v>36</v>
      </c>
      <c r="B35" s="43">
        <v>10272.830400000003</v>
      </c>
      <c r="C35" s="43">
        <v>11395.39968</v>
      </c>
      <c r="D35" s="43">
        <v>12508.231680000001</v>
      </c>
      <c r="E35" s="42"/>
      <c r="F35" s="44"/>
    </row>
    <row r="36" spans="1:6" x14ac:dyDescent="0.25">
      <c r="A36" s="2">
        <v>37</v>
      </c>
      <c r="B36" s="43">
        <v>10521.82656</v>
      </c>
      <c r="C36" s="43">
        <v>11644.395840000001</v>
      </c>
      <c r="D36" s="43">
        <v>12757.227840000003</v>
      </c>
      <c r="E36" s="42"/>
      <c r="F36" s="44"/>
    </row>
    <row r="37" spans="1:6" x14ac:dyDescent="0.25">
      <c r="A37" s="2">
        <v>38</v>
      </c>
      <c r="B37" s="43">
        <v>10769.431680000002</v>
      </c>
      <c r="C37" s="43">
        <v>11892.000959999999</v>
      </c>
      <c r="D37" s="43">
        <v>13004.83296</v>
      </c>
      <c r="E37" s="42"/>
      <c r="F37" s="44"/>
    </row>
    <row r="38" spans="1:6" x14ac:dyDescent="0.25">
      <c r="A38" s="2">
        <v>39</v>
      </c>
      <c r="B38" s="43">
        <v>11018.427840000002</v>
      </c>
      <c r="C38" s="43">
        <v>12140.997120000002</v>
      </c>
      <c r="D38" s="43">
        <v>13253.82912</v>
      </c>
      <c r="E38" s="42"/>
      <c r="F38" s="44"/>
    </row>
    <row r="39" spans="1:6" x14ac:dyDescent="0.25">
      <c r="A39" s="2">
        <v>40</v>
      </c>
      <c r="B39" s="43">
        <v>11266.032959999999</v>
      </c>
      <c r="C39" s="43">
        <v>12388.60224</v>
      </c>
      <c r="D39" s="43">
        <v>13501.434240000002</v>
      </c>
      <c r="E39" s="42"/>
      <c r="F39" s="44"/>
    </row>
    <row r="41" spans="1:6" x14ac:dyDescent="0.25">
      <c r="A41" t="s">
        <v>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Order Form</vt:lpstr>
      <vt:lpstr>Rate Table</vt:lpstr>
      <vt:lpstr>COMP</vt:lpstr>
      <vt:lpstr>'Order Form'!Print_Area</vt:lpstr>
      <vt:lpstr>rate_table</vt:lpstr>
      <vt:lpstr>SECT_A</vt:lpstr>
      <vt:lpstr>SECT_B</vt:lpstr>
      <vt:lpstr>SECT_C</vt:lpstr>
      <vt:lpstr>SECT_D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Matthew Gibson</dc:creator>
  <cp:lastModifiedBy>Ben Newby</cp:lastModifiedBy>
  <cp:lastPrinted>2019-03-04T22:44:29Z</cp:lastPrinted>
  <dcterms:created xsi:type="dcterms:W3CDTF">2011-06-24T15:47:03Z</dcterms:created>
  <dcterms:modified xsi:type="dcterms:W3CDTF">2024-10-24T19:07:53Z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